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9_Ausland/22_Latam_EXTERN/03_Herramientas/Pre_Check/Valido/"/>
    </mc:Choice>
  </mc:AlternateContent>
  <xr:revisionPtr revIDLastSave="0" documentId="8_{C11043C0-2AE0-4E29-8A51-5D7FDD547385}" xr6:coauthVersionLast="47" xr6:coauthVersionMax="47" xr10:uidLastSave="{00000000-0000-0000-0000-000000000000}"/>
  <workbookProtection workbookAlgorithmName="SHA-512" workbookHashValue="NIsFBigltlBWQZn8YDYOvraQhFfKYdbGnqED/P3YZZpujuLLl8QS4AGUOBXlozucD+FBq3NGhbeZgLfgmywtag==" workbookSaltValue="6jGxhytjt6d1C0NIHhm2SQ==" workbookSpinCount="100000" lockStructure="1"/>
  <bookViews>
    <workbookView xWindow="-98" yWindow="-98" windowWidth="28996" windowHeight="15796"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<sst xmlns="http://schemas.openxmlformats.org/spreadsheetml/2006/main" count="612" uniqueCount="482">
  <si>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</si>
  <si>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</si>
  <si>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</si>
  <si>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</si>
  <si>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</si>
  <si>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</si>
  <si>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</si>
  <si>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</si>
  <si>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</si>
  <si>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</si>
  <si>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</si>
  <si>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</si>
  <si>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</si>
  <si>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</si>
  <si>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</si>
  <si>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</si>
  <si>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</si>
  <si>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</si>
  <si>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</si>
  <si>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</si>
  <si>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</si>
  <si>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</si>
  <si>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</si>
  <si>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</si>
  <si>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</si>
  <si>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</si>
  <si>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</si>
  <si>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</si>
  <si>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</si>
  <si>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</si>
  <si>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</si>
  <si>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</si>
  <si>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</si>
  <si>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</si>
  <si>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</si>
  <si>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</si>
  <si>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</si>
  <si>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</si>
  <si>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</si>
  <si>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</si>
  <si>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</si>
  <si>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</si>
  <si>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</si>
  <si>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</si>
  <si>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</si>
  <si>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A4.a</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</si>
  <si>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</si>
  <si>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</si>
  <si>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</si>
  <si>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</si>
  <si>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</si>
  <si>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</si>
  <si>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</si>
  <si>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</si>
  <si>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</si>
  <si>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</si>
  <si>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</si>
  <si>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</si>
  <si>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</si>
  <si>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</si>
  <si>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</si>
  <si>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</si>
  <si>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</si>
  <si>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</si>
  <si>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</si>
  <si>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</si>
  <si>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</si>
  <si>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</si>
  <si>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</si>
  <si>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</si>
  <si>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</si>
  <si>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</si>
  <si>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</si>
  <si>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2024.1</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</si>
  <si>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</si>
  <si>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</si>
  <si>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</si>
  <si>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</si>
  <si>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</si>
  <si>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</si>
  <si>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</si>
  <si>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</si>
  <si>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</si>
  <si>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</si>
  <si>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</si>
  <si>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</si>
  <si>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</si>
  <si>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</si>
  <si>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</si>
  <si>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</si>
  <si>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</si>
  <si>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</si>
  <si>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</si>
  <si>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</si>
  <si>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</si>
  <si>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</si>
  <si>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</si>
  <si>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</si>
  <si>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</si>
  <si>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</si>
  <si>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</si>
  <si>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</si>
  <si>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</si>
  <si>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</si>
  <si>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</si>
  <si>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</si>
  <si>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</si>
  <si>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</si>
  <si>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</si>
  <si>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</si>
  <si>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</si>
  <si>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</si>
  <si>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</si>
  <si>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</si>
  <si>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</si>
  <si>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</si>
  <si>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</si>
  <si>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Thermische Nutzung der Sonneneinstrahlung</t>
  </si>
  <si>
    <t>Aprovechamiento térmico de la radiación solar</t>
  </si>
  <si>
    <t>Thermal Use of Solar Radiation</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</si>
  <si>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</si>
  <si>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</si>
  <si>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</si>
  <si>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</si>
  <si>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</si>
  <si>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</si>
  <si>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</si>
  <si>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</si>
  <si>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</si>
  <si>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</si>
  <si>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Medidas low-tec para la generación de corrientes de aire</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</si>
  <si>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</si>
  <si>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</si>
  <si>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</si>
  <si>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</si>
  <si>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</si>
  <si>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</si>
  <si>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</si>
  <si>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</si>
  <si>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</si>
  <si>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</si>
  <si>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</si>
  <si>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</si>
  <si>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</si>
  <si>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Wartungsfreundlichkeit</t>
  </si>
  <si>
    <t>Facilidad de mantenimiento</t>
  </si>
  <si>
    <t>Ease of Maintenance</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</si>
  <si>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</si>
  <si>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</si>
  <si>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</si>
  <si>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</si>
  <si>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</si>
  <si>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</si>
  <si>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</si>
  <si>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</si>
  <si>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</si>
  <si>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</si>
  <si>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</si>
  <si>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</si>
  <si>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</si>
  <si>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</si>
  <si>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</si>
  <si>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</si>
  <si>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</si>
  <si>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</si>
  <si>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</si>
  <si>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</si>
  <si>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</si>
  <si>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</si>
  <si>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</si>
  <si>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</si>
  <si>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</si>
  <si>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</si>
  <si>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</si>
  <si>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</si>
  <si>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</si>
  <si>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</si>
  <si>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</si>
  <si>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</si>
  <si>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</si>
  <si>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</si>
  <si>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</si>
  <si>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</si>
  <si>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</si>
  <si>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</si>
  <si>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</si>
  <si>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</si>
  <si>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</si>
  <si>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</si>
  <si>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</si>
  <si>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</si>
  <si>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</si>
  <si>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</si>
  <si>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</si>
  <si>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Demand-controlled Ventilation System</t>
  </si>
  <si>
    <t>Effiziente Kühlung</t>
  </si>
  <si>
    <t>Refrigeración eficiente</t>
  </si>
  <si>
    <t>Efficient Cooling</t>
  </si>
  <si>
    <t>Freecooling</t>
  </si>
  <si>
    <t>Free Cooling</t>
  </si>
  <si>
    <t>Adiabatische Kühlung</t>
  </si>
  <si>
    <t>Refrigeración activa con humidificación</t>
  </si>
  <si>
    <t>Active Cooling with Humidification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</si>
  <si>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</si>
  <si>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</si>
  <si>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</si>
  <si>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</si>
  <si>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</si>
  <si>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</si>
  <si>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</si>
  <si>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</si>
  <si>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</si>
  <si>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</si>
  <si>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</si>
  <si>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</si>
  <si>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</si>
  <si>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</si>
  <si>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</si>
  <si>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</si>
  <si>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</si>
  <si>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</si>
  <si>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</si>
  <si>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</si>
  <si>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</si>
  <si>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</si>
  <si>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</si>
  <si>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</si>
  <si>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Kontrolle der Luftqualität in Innenräumen</t>
  </si>
  <si>
    <t>Control de calidad del aire interior</t>
  </si>
  <si>
    <t>Indoor air quality control</t>
  </si>
  <si>
    <t>Nutzung des Tageslichts</t>
  </si>
  <si>
    <t>Aprovechamiento de la luz natural</t>
  </si>
  <si>
    <t>Use of daylight</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</si>
  <si>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</si>
  <si>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</si>
  <si>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</si>
  <si>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</si>
  <si>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</si>
  <si>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</si>
  <si>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</si>
  <si>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</si>
  <si>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</si>
  <si>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</si>
  <si>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</si>
  <si>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</si>
  <si>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</si>
  <si>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</si>
  <si>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</si>
  <si>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</si>
  <si>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</si>
  <si>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</si>
  <si>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</si>
  <si>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</si>
  <si>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</si>
  <si>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</si>
  <si>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</si>
  <si>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</si>
  <si>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</si>
  <si>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</si>
  <si>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</si>
  <si>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</si>
  <si>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</si>
  <si>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</si>
  <si>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</si>
  <si>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</si>
  <si>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</si>
  <si>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</si>
  <si>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</si>
  <si>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</si>
  <si>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</si>
  <si>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</si>
  <si>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</si>
  <si>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</si>
  <si>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</si>
  <si>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</si>
  <si>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</si>
  <si>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</si>
  <si>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</si>
  <si>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</si>
  <si>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</si>
  <si>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</si>
  <si>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</si>
  <si>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</si>
  <si>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</si>
  <si>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</si>
  <si>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</si>
  <si>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</si>
  <si>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</si>
  <si>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</si>
  <si>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</si>
  <si>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</si>
  <si>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</si>
  <si>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</si>
  <si>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</si>
  <si>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</si>
  <si>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</si>
  <si>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</si>
  <si>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</si>
  <si>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</si>
  <si>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</si>
  <si>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</si>
  <si>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</si>
  <si>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</si>
  <si>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</si>
  <si>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</si>
  <si>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</si>
  <si>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</si>
  <si>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Do all occupied areas have operable windows? The actual opening must be at least 4% (housing and offices), respectively 8% (educational institutions) of the area of each occupied space (bathrooms can be internal but must have mechanical exhaust).</t>
  </si>
  <si>
    <t>Können die eingesetzten Materialen quantifiziert werden?</t>
  </si>
  <si>
    <t>¿Pueden cuantificarse los materiales utilizados?</t>
  </si>
  <si>
    <t>Can the materials used be quantified?</t>
  </si>
  <si>
    <t xml:space="preserve">Wird mindestens 35 % des Aussenraums begrünt?
Werden mindestens 5 % des Aussenraums mit standortgerechten Hecken oder Bäumen bepflanzt? </t>
  </si>
  <si>
    <t>¿Al menos un 35% de los espacios exteriores cuentan con vegetación?
¿Se plantarán arbustos o árboles locales en al menos el 5% del espacio exterior?</t>
  </si>
  <si>
    <t xml:space="preserve">Will at least 35% of the outdoor space be landscaped?
Will at least 5% of the outdoor space be planted with hedges or trees appropriate to the location? </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</si>
  <si>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</si>
  <si>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</si>
  <si>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</si>
  <si>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Wird auf den Einsatz fossiler Brennstoffe verzichtet?
(Wohnbauten und Schulen: zum Kochen können fossile Brennstoffe verwendet werden)</t>
  </si>
  <si>
    <t>¿El proyecto no utiliza combustibles fósiles?
(Viviendas e instituciones educacionales: pueden utilizar excepcionalmente combustibles fósiles para cocinar)</t>
  </si>
  <si>
    <t>Is the use of fossil fuels avoided?
(Residential buildings and educational institutions: fossil fuels can be used for cooking)</t>
  </si>
  <si>
    <t>Ist die Eigenproduktion von Strom vorgesehen (z.B. mittels PV-Anlage)?</t>
  </si>
  <si>
    <t>¿Está previsto generar su propia electricidad (por ejemplo, mediante un sistema fotovoltaico)?</t>
  </si>
  <si>
    <t>Is it planned to generate your own electricity (e.g. using a PV system)?</t>
  </si>
  <si>
    <t>Werden elektrische Geräte mit einer der besten auf dem Markt verfügbaren Energieetikette beschafft?
Werden LED-Leuchten eingesetzt?
Büros und Schulen: Ist eine Beleuchtungssteuerung vorgesehen (z.B. Präsenzmelder, Tageslichtsensor)?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</si>
  <si>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</si>
  <si>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</si>
  <si>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Wird eine Lüftungsanlage eingebaut (mit Wärmerückgewinnung in Klimazonen gemäss Reglement)?
Wohnbauten: In Klimazone 3 (Chile: A) mit weniger als 1500 HGT und 3500 KGT ist keine Lüftungsanlage verlangt. Büros und Schulen: mit Zuluftfilterung.</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</si>
  <si>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</si>
  <si>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</si>
  <si>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</si>
  <si>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</si>
  <si>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</si>
  <si>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Sind Sanitärarmaturen und Wasserhähne mit geringem Wasserverbrauch vorsehen? Büros und Schulen: Ist die Installation von Zeitschaltuhren (Sensoren/Druckknopf) bei Waschbecken und Duschen vorgesehen?</t>
  </si>
  <si>
    <t>¿Se instalarán artefactos sanitarios y griferías de bajo consumo hídrico? Oficinas e instituciones educativas: ¿Está prevista la instalación de temporizadores (sensores/pulsadores) en lavabos, lavamanos, lavaplatos y duchas?</t>
  </si>
  <si>
    <t>Are sanitary fittings and taps with low water consumption provided? Offices and educational institutions: Is the installation of timers (sensors/push button) planned for washbasins and showers?</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</si>
  <si>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</si>
  <si>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</si>
  <si>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</si>
  <si>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</si>
  <si>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</si>
  <si>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</si>
  <si>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Wird die CO2-Konzentration in stark belegten Räumen für die Nutzenden visualisiert?</t>
  </si>
  <si>
    <t>¿Se medirá la concentración de CO2 con un sensor y es posible visualizarla en recintos con una alta densidad de uso?</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</si>
  <si>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</si>
  <si>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</si>
  <si>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</si>
  <si>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</si>
  <si>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</si>
  <si>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</si>
  <si>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</si>
  <si>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</si>
  <si>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</si>
  <si>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</si>
  <si>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</si>
  <si>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</si>
  <si>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</si>
  <si>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</si>
  <si>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</si>
  <si>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</si>
  <si>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</si>
  <si>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</si>
  <si>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</si>
  <si>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</si>
  <si>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</si>
  <si>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</si>
  <si>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</si>
  <si>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</si>
  <si>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</si>
  <si>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</si>
  <si>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</si>
  <si>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</si>
  <si>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</si>
  <si>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</si>
  <si>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</si>
  <si>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</si>
  <si>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</si>
  <si>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</si>
  <si>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</si>
  <si>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</si>
  <si>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</si>
  <si>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</si>
  <si>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</si>
  <si>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</si>
  <si>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</si>
  <si>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</si>
  <si>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</si>
  <si>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</si>
  <si>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</si>
  <si>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</si>
  <si>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</si>
  <si>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</si>
  <si>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</si>
  <si>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Wird ein Freecooling-System eingebaut (passive Wärmeübertragung an die Umgebung)? Z.B. Wärmeübertragung mit Erdwärmesonden oder in ein Gewässer?</t>
  </si>
  <si>
    <t>¿Se incorpora un sistema de freecooling (transferir pasivamente el calor al entorno)? Ej. mediante sondas geotérmicas en el suelo o en una masa importante de agua?</t>
  </si>
  <si>
    <t>Is a freecooling system installed (passive heat transfer to the environment)? E.g. heat transfer with geothermal probes in the ground or into a body of water?</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</si>
  <si>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</si>
  <si>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</si>
  <si>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</si>
  <si>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</si>
  <si>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</si>
  <si>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</si>
  <si>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</si>
  <si>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</si>
  <si>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</si>
  <si>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</si>
  <si>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</si>
  <si>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</si>
  <si>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</si>
  <si>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</si>
  <si>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</si>
  <si>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</si>
  <si>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</si>
  <si>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</si>
  <si>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 xml:space="preserve">Werden die Klassenzimmer so gestaltet, dass zur Hälfte der Zeit keine künstliche Beleuchtung benötigt wird? </t>
  </si>
  <si>
    <t xml:space="preserve">¿Están las aulas diseñadas de forma que la mitad del tiempo de uso no se necesite iluminación artificial? </t>
  </si>
  <si>
    <t xml:space="preserve">Are the classrooms designed in a way that no artificial lighting is needed half of the time? </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</si>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</sst>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8">
    <font>
      <sz val="11"/>
      <color theme="1"/>
      <name val="Calibri"/>
      <family val="2"/>
      <scheme val="minor"/>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
      <b/>
      <u/>
      <sz val="11"/>
      <color theme="1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164" fontId="9" fillId="0" borderId="0" applyFont="0" applyFill="0" applyBorder="0" applyAlignment="0" applyProtection="0"/>
    <xf numFmtId="0" fontId="15" fillId="0" borderId="0" applyNumberFormat="0" applyFill="0" applyBorder="0" applyAlignment="0" applyProtection="0"/>
  </cellStyleXfs>
  <cellXfs count="279">
    <xf numFmtId="0" fontId="0" fillId="0" borderId="0" xfId="0"/>
    <xf numFmtId="0" fontId="2" fillId="0" borderId="0" xfId="0" applyFont="1"/>
    <xf numFmtId="0" fontId="8" fillId="0" borderId="1" xfId="0" applyFont="1" applyBorder="1" applyAlignment="1">
      <alignment vertical="top"/>
    </xf>
    <xf numFmtId="0" fontId="8" fillId="0" borderId="1" xfId="0" applyFont="1" applyBorder="1" applyAlignment="1">
      <alignment vertical="center"/>
    </xf>
    <xf numFmtId="0" fontId="8" fillId="0" borderId="1" xfId="0" applyFont="1" applyBorder="1" applyAlignment="1">
      <alignment horizontal="right" vertical="center"/>
    </xf>
    <xf numFmtId="0" fontId="10" fillId="0" borderId="0" xfId="0" applyFont="1"/>
    <xf numFmtId="0" fontId="5" fillId="4" borderId="1" xfId="0" applyFont="1" applyFill="1" applyBorder="1" applyAlignment="1" applyProtection="1">
      <alignment horizontal="center" wrapText="1"/>
      <protection locked="0"/>
    </xf>
    <xf numFmtId="0" fontId="0" fillId="0" borderId="1" xfId="0" applyBorder="1"/>
    <xf numFmtId="0" fontId="10" fillId="0" borderId="7" xfId="0" applyFont="1" applyBorder="1"/>
    <xf numFmtId="0" fontId="10" fillId="0" borderId="3" xfId="0" applyFont="1" applyBorder="1"/>
    <xf numFmtId="0" fontId="0" fillId="0" borderId="7" xfId="0" applyBorder="1"/>
    <xf numFmtId="0" fontId="5" fillId="0" borderId="3" xfId="0" applyFont="1" applyBorder="1" applyAlignment="1">
      <alignment horizontal="center" vertical="center" wrapText="1"/>
    </xf>
    <xf numFmtId="0" fontId="0" fillId="0" borderId="3" xfId="0" applyBorder="1"/>
    <xf numFmtId="0" fontId="4" fillId="0" borderId="22" xfId="0" applyFont="1" applyBorder="1" applyAlignment="1">
      <alignment vertical="center"/>
    </xf>
    <xf numFmtId="0" fontId="4" fillId="0" borderId="22" xfId="0" applyFont="1" applyBorder="1" applyAlignment="1">
      <alignment vertical="top"/>
    </xf>
    <xf numFmtId="0" fontId="6" fillId="0" borderId="0" xfId="0" applyFont="1"/>
    <xf numFmtId="0" fontId="3" fillId="0" borderId="0" xfId="0" applyFont="1"/>
    <xf numFmtId="49" fontId="3" fillId="0" borderId="0" xfId="0" applyNumberFormat="1" applyFont="1"/>
    <xf numFmtId="0" fontId="2" fillId="0" borderId="0" xfId="0" applyFont="1" applyAlignment="1">
      <alignment vertical="center"/>
    </xf>
    <xf numFmtId="0" fontId="12" fillId="0" borderId="0" xfId="0" applyFont="1"/>
    <xf numFmtId="0" fontId="5" fillId="0" borderId="12" xfId="0" applyFont="1" applyBorder="1" applyAlignment="1">
      <alignment horizontal="left" vertical="center" wrapText="1"/>
    </xf>
    <xf numFmtId="0" fontId="5" fillId="5" borderId="29" xfId="0" applyFont="1" applyFill="1" applyBorder="1" applyAlignment="1">
      <alignment horizontal="center" vertical="center" wrapText="1"/>
    </xf>
    <xf numFmtId="0" fontId="5" fillId="0" borderId="43" xfId="0"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7" fillId="2" borderId="34" xfId="0" applyFont="1" applyFill="1" applyBorder="1" applyAlignment="1">
      <alignment vertical="center" wrapText="1"/>
    </xf>
    <xf numFmtId="0" fontId="7" fillId="2" borderId="44" xfId="0" applyFont="1" applyFill="1" applyBorder="1" applyAlignment="1">
      <alignment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2" borderId="32" xfId="0" applyFont="1" applyFill="1" applyBorder="1" applyAlignment="1">
      <alignment vertical="center" wrapText="1"/>
    </xf>
    <xf numFmtId="0" fontId="7" fillId="2" borderId="6" xfId="0" applyFont="1" applyFill="1" applyBorder="1" applyAlignment="1">
      <alignment vertical="center" wrapText="1"/>
    </xf>
    <xf numFmtId="0" fontId="7" fillId="2" borderId="33" xfId="0" applyFont="1" applyFill="1" applyBorder="1" applyAlignment="1">
      <alignment vertical="center" wrapText="1"/>
    </xf>
    <xf numFmtId="0" fontId="7" fillId="2" borderId="4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5" fillId="0" borderId="16" xfId="0" applyFont="1" applyBorder="1" applyAlignment="1">
      <alignment horizontal="left" wrapText="1"/>
    </xf>
    <xf numFmtId="0" fontId="5" fillId="0" borderId="41" xfId="0" applyFont="1" applyBorder="1" applyAlignment="1">
      <alignment horizontal="center" wrapText="1"/>
    </xf>
    <xf numFmtId="0" fontId="5" fillId="0" borderId="0" xfId="0" applyFont="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50" xfId="0" applyFont="1" applyBorder="1" applyAlignment="1">
      <alignment vertical="center"/>
    </xf>
    <xf numFmtId="0" fontId="3" fillId="0" borderId="51" xfId="0" applyFont="1" applyBorder="1" applyAlignment="1">
      <alignment vertical="center"/>
    </xf>
    <xf numFmtId="0" fontId="3" fillId="0" borderId="54" xfId="0" applyFont="1" applyBorder="1" applyAlignment="1">
      <alignment horizontal="center" vertical="center"/>
    </xf>
    <xf numFmtId="0" fontId="5" fillId="0" borderId="55" xfId="0" applyFont="1" applyBorder="1" applyAlignment="1">
      <alignment horizontal="center" vertical="center" wrapText="1"/>
    </xf>
    <xf numFmtId="0" fontId="3" fillId="0" borderId="58" xfId="0" applyFont="1" applyBorder="1" applyAlignment="1">
      <alignment horizontal="center" vertical="center"/>
    </xf>
    <xf numFmtId="0" fontId="5" fillId="0" borderId="5" xfId="0" applyFont="1" applyBorder="1" applyAlignment="1">
      <alignment horizontal="center" vertical="center" wrapText="1"/>
    </xf>
    <xf numFmtId="0" fontId="0" fillId="0" borderId="25" xfId="0" applyBorder="1"/>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5" fillId="0" borderId="1" xfId="0" applyFont="1" applyBorder="1" applyAlignment="1">
      <alignment horizontal="center" wrapText="1"/>
    </xf>
    <xf numFmtId="165" fontId="5" fillId="0" borderId="1" xfId="1" applyNumberFormat="1" applyFont="1" applyFill="1" applyBorder="1" applyAlignment="1" applyProtection="1">
      <alignment horizontal="right"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0" xfId="0" applyFont="1" applyAlignment="1">
      <alignment horizontal="center" wrapText="1"/>
    </xf>
    <xf numFmtId="0" fontId="5" fillId="0" borderId="0" xfId="0" applyFont="1" applyAlignment="1">
      <alignment horizontal="left" wrapText="1"/>
    </xf>
    <xf numFmtId="0" fontId="7" fillId="0" borderId="0" xfId="0" applyFont="1" applyAlignment="1">
      <alignment wrapText="1"/>
    </xf>
    <xf numFmtId="165" fontId="7" fillId="0" borderId="0" xfId="1" applyNumberFormat="1" applyFont="1" applyFill="1" applyBorder="1" applyAlignment="1" applyProtection="1">
      <alignment wrapText="1"/>
    </xf>
    <xf numFmtId="0" fontId="5" fillId="0" borderId="1" xfId="0" applyFont="1" applyBorder="1" applyAlignment="1">
      <alignment horizontal="left" wrapText="1"/>
    </xf>
    <xf numFmtId="0" fontId="5" fillId="0" borderId="1" xfId="0" applyFont="1" applyBorder="1" applyAlignment="1">
      <alignment wrapText="1"/>
    </xf>
    <xf numFmtId="0" fontId="2" fillId="0" borderId="0" xfId="0" applyFont="1" applyAlignment="1">
      <alignment wrapText="1"/>
    </xf>
    <xf numFmtId="49" fontId="5" fillId="3" borderId="1" xfId="1" applyNumberFormat="1" applyFont="1" applyFill="1" applyBorder="1" applyAlignment="1" applyProtection="1">
      <alignment wrapText="1"/>
      <protection locked="0"/>
    </xf>
    <xf numFmtId="0" fontId="5" fillId="5" borderId="23"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7" fillId="2" borderId="13" xfId="0" applyFont="1" applyFill="1" applyBorder="1" applyAlignment="1">
      <alignment vertical="center" wrapText="1"/>
    </xf>
    <xf numFmtId="0" fontId="7" fillId="2" borderId="35" xfId="0" applyFont="1" applyFill="1" applyBorder="1" applyAlignment="1">
      <alignment vertical="center" wrapText="1"/>
    </xf>
    <xf numFmtId="0" fontId="7" fillId="2" borderId="21" xfId="0" applyFont="1" applyFill="1" applyBorder="1" applyAlignment="1">
      <alignment vertical="center" wrapText="1"/>
    </xf>
    <xf numFmtId="0" fontId="7" fillId="2" borderId="19" xfId="0" applyFont="1" applyFill="1" applyBorder="1" applyAlignment="1">
      <alignment vertical="center" wrapText="1"/>
    </xf>
    <xf numFmtId="0" fontId="3" fillId="0" borderId="68" xfId="0" applyFont="1" applyBorder="1" applyAlignment="1">
      <alignment horizontal="center" vertical="center"/>
    </xf>
    <xf numFmtId="0" fontId="5" fillId="5" borderId="2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5" fillId="0" borderId="31" xfId="0" applyFont="1" applyBorder="1" applyAlignment="1">
      <alignment horizontal="center" vertical="center" wrapText="1"/>
    </xf>
    <xf numFmtId="0" fontId="7" fillId="0" borderId="27" xfId="0" applyFont="1" applyBorder="1"/>
    <xf numFmtId="0" fontId="7" fillId="0" borderId="28" xfId="0" applyFont="1" applyBorder="1"/>
    <xf numFmtId="0" fontId="5" fillId="5"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3" fillId="0" borderId="4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23" xfId="0" applyFont="1" applyBorder="1"/>
    <xf numFmtId="0" fontId="7" fillId="0" borderId="24" xfId="0" applyFont="1" applyBorder="1"/>
    <xf numFmtId="0" fontId="7" fillId="0" borderId="38" xfId="0" applyFont="1" applyBorder="1"/>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4" xfId="0" applyFont="1" applyBorder="1" applyAlignment="1">
      <alignment vertical="center"/>
    </xf>
    <xf numFmtId="0" fontId="3" fillId="0" borderId="34" xfId="0" applyFont="1" applyBorder="1" applyAlignment="1">
      <alignment vertical="center"/>
    </xf>
    <xf numFmtId="0" fontId="3" fillId="0" borderId="32" xfId="0" applyFont="1" applyBorder="1" applyAlignment="1">
      <alignment vertical="center"/>
    </xf>
    <xf numFmtId="0" fontId="3" fillId="0" borderId="85" xfId="0" applyFont="1" applyBorder="1" applyAlignment="1">
      <alignment vertical="center"/>
    </xf>
    <xf numFmtId="0" fontId="3" fillId="0" borderId="33" xfId="0" applyFont="1" applyBorder="1" applyAlignment="1">
      <alignment vertical="center"/>
    </xf>
    <xf numFmtId="0" fontId="7" fillId="0" borderId="0" xfId="0" applyFont="1"/>
    <xf numFmtId="0" fontId="7" fillId="0" borderId="86" xfId="0" applyFont="1" applyBorder="1"/>
    <xf numFmtId="0" fontId="3" fillId="0" borderId="0" xfId="0" applyFont="1" applyAlignment="1">
      <alignment vertical="top"/>
    </xf>
    <xf numFmtId="0" fontId="16" fillId="6" borderId="87" xfId="0" applyFont="1" applyFill="1" applyBorder="1" applyAlignment="1">
      <alignment horizontal="center" vertical="center"/>
    </xf>
    <xf numFmtId="0" fontId="7" fillId="6" borderId="3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2" borderId="85" xfId="0" applyFont="1" applyFill="1" applyBorder="1" applyAlignment="1">
      <alignment vertical="center" wrapText="1"/>
    </xf>
    <xf numFmtId="0" fontId="7" fillId="2" borderId="89" xfId="0" applyFont="1" applyFill="1" applyBorder="1" applyAlignment="1">
      <alignment vertical="center" wrapText="1"/>
    </xf>
    <xf numFmtId="0" fontId="7" fillId="0" borderId="8" xfId="0" applyFont="1" applyBorder="1" applyAlignment="1">
      <alignment horizontal="left" vertical="center" wrapText="1"/>
    </xf>
    <xf numFmtId="0" fontId="7" fillId="0" borderId="59" xfId="0" applyFont="1" applyBorder="1" applyAlignment="1" applyProtection="1">
      <alignment horizontal="center" vertical="center" wrapText="1"/>
      <protection locked="0"/>
    </xf>
    <xf numFmtId="0" fontId="7" fillId="0" borderId="37" xfId="0" applyFont="1" applyBorder="1" applyAlignment="1">
      <alignment horizontal="left" vertical="center" wrapText="1"/>
    </xf>
    <xf numFmtId="0" fontId="3" fillId="0" borderId="19" xfId="0" applyFont="1" applyBorder="1" applyAlignment="1">
      <alignment vertical="center"/>
    </xf>
    <xf numFmtId="0" fontId="7" fillId="2" borderId="8" xfId="0" applyFont="1" applyFill="1" applyBorder="1" applyAlignment="1">
      <alignment vertical="center" wrapText="1"/>
    </xf>
    <xf numFmtId="0" fontId="7" fillId="2" borderId="90" xfId="0" applyFont="1" applyFill="1" applyBorder="1" applyAlignment="1">
      <alignment vertical="center" wrapText="1"/>
    </xf>
    <xf numFmtId="0" fontId="16" fillId="0" borderId="30" xfId="0" applyFont="1" applyBorder="1" applyAlignment="1">
      <alignment horizontal="center" vertical="center" wrapText="1"/>
    </xf>
    <xf numFmtId="0" fontId="16" fillId="0" borderId="0" xfId="0" applyFont="1"/>
    <xf numFmtId="0" fontId="17" fillId="0" borderId="87" xfId="2" applyFont="1" applyFill="1" applyBorder="1" applyAlignment="1" applyProtection="1">
      <alignment horizontal="center" vertical="center"/>
      <protection locked="0"/>
    </xf>
    <xf numFmtId="0" fontId="15" fillId="0" borderId="0" xfId="2" applyAlignment="1">
      <alignment vertical="center"/>
    </xf>
    <xf numFmtId="2" fontId="7" fillId="2" borderId="84" xfId="0" applyNumberFormat="1" applyFont="1" applyFill="1" applyBorder="1" applyAlignment="1">
      <alignment vertical="center" wrapText="1"/>
    </xf>
    <xf numFmtId="2" fontId="7" fillId="2" borderId="96" xfId="0" applyNumberFormat="1" applyFont="1" applyFill="1" applyBorder="1" applyAlignment="1">
      <alignment vertical="center" wrapText="1"/>
    </xf>
    <xf numFmtId="2" fontId="7" fillId="0" borderId="14" xfId="0" applyNumberFormat="1" applyFont="1" applyBorder="1" applyAlignment="1">
      <alignment horizontal="left" vertical="center" wrapText="1"/>
    </xf>
    <xf numFmtId="2" fontId="7" fillId="0" borderId="36" xfId="0" applyNumberFormat="1" applyFont="1" applyBorder="1" applyAlignment="1" applyProtection="1">
      <alignment horizontal="center" vertical="center" wrapText="1"/>
      <protection locked="0"/>
    </xf>
    <xf numFmtId="2" fontId="7" fillId="2" borderId="32" xfId="0" applyNumberFormat="1" applyFont="1" applyFill="1" applyBorder="1" applyAlignment="1">
      <alignment vertical="center" wrapText="1"/>
    </xf>
    <xf numFmtId="2" fontId="7" fillId="2" borderId="6" xfId="0" applyNumberFormat="1" applyFont="1" applyFill="1" applyBorder="1" applyAlignment="1">
      <alignment vertical="center" wrapText="1"/>
    </xf>
    <xf numFmtId="2" fontId="7" fillId="0" borderId="2" xfId="0" applyNumberFormat="1" applyFont="1" applyBorder="1" applyAlignment="1">
      <alignment horizontal="left" vertical="center" wrapText="1"/>
    </xf>
    <xf numFmtId="2" fontId="7"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5" fillId="5" borderId="71"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75"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78" xfId="0" applyFont="1" applyFill="1" applyBorder="1" applyAlignment="1">
      <alignment horizontal="center" vertical="center"/>
    </xf>
    <xf numFmtId="0" fontId="3" fillId="0" borderId="0" xfId="0" applyFont="1" applyAlignment="1">
      <alignment horizontal="center" vertical="center" wrapText="1"/>
    </xf>
    <xf numFmtId="0" fontId="3" fillId="5" borderId="11" xfId="0" applyFont="1" applyFill="1" applyBorder="1" applyAlignment="1">
      <alignment horizontal="center" vertical="center"/>
    </xf>
    <xf numFmtId="0" fontId="3" fillId="5" borderId="65" xfId="0" applyFont="1" applyFill="1" applyBorder="1" applyAlignment="1">
      <alignment horizontal="center" vertical="center"/>
    </xf>
    <xf numFmtId="0" fontId="5" fillId="5" borderId="7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5" fillId="2" borderId="0" xfId="0" applyFont="1" applyFill="1" applyAlignment="1">
      <alignment vertical="center" wrapText="1"/>
    </xf>
    <xf numFmtId="0" fontId="5" fillId="10" borderId="15" xfId="0" applyFont="1" applyFill="1" applyBorder="1" applyAlignment="1">
      <alignment vertical="center" wrapText="1"/>
    </xf>
    <xf numFmtId="0" fontId="5" fillId="10" borderId="16" xfId="0" applyFont="1" applyFill="1" applyBorder="1" applyAlignment="1">
      <alignment vertical="center" wrapText="1"/>
    </xf>
    <xf numFmtId="0" fontId="3" fillId="0" borderId="0" xfId="0" applyFont="1" applyAlignment="1">
      <alignment horizontal="left" vertical="center" wrapText="1"/>
    </xf>
    <xf numFmtId="0" fontId="3" fillId="5" borderId="0" xfId="0" applyFont="1" applyFill="1" applyAlignment="1">
      <alignment vertical="center" wrapText="1"/>
    </xf>
    <xf numFmtId="0" fontId="7" fillId="0" borderId="9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6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4" xfId="0" applyFont="1" applyBorder="1" applyAlignment="1">
      <alignment horizontal="center" vertical="center" wrapText="1"/>
    </xf>
    <xf numFmtId="0" fontId="16" fillId="6" borderId="92" xfId="0" applyFont="1" applyFill="1" applyBorder="1" applyAlignment="1">
      <alignment horizontal="center" vertical="center"/>
    </xf>
    <xf numFmtId="0" fontId="16" fillId="6" borderId="0" xfId="0" applyFont="1" applyFill="1" applyAlignment="1">
      <alignment horizontal="center" vertical="center"/>
    </xf>
    <xf numFmtId="0" fontId="5" fillId="0" borderId="18" xfId="0" applyFont="1" applyBorder="1" applyAlignment="1">
      <alignment wrapText="1"/>
    </xf>
    <xf numFmtId="0" fontId="5" fillId="0" borderId="43"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left" wrapText="1"/>
    </xf>
    <xf numFmtId="0" fontId="5" fillId="0" borderId="20" xfId="0" applyFont="1" applyBorder="1" applyAlignment="1">
      <alignment horizontal="left" wrapText="1"/>
    </xf>
    <xf numFmtId="0" fontId="5" fillId="0" borderId="13" xfId="0" applyFont="1" applyBorder="1" applyAlignment="1">
      <alignment horizontal="left" wrapText="1"/>
    </xf>
    <xf numFmtId="0" fontId="5" fillId="0" borderId="19" xfId="0" applyFont="1" applyBorder="1" applyAlignment="1">
      <alignment horizontal="left" wrapText="1"/>
    </xf>
    <xf numFmtId="0" fontId="3" fillId="0" borderId="60" xfId="0" applyFont="1" applyBorder="1" applyAlignment="1">
      <alignment horizontal="center" vertical="center" wrapText="1"/>
    </xf>
    <xf numFmtId="2" fontId="7" fillId="0" borderId="2" xfId="0" applyNumberFormat="1" applyFont="1" applyBorder="1" applyAlignment="1" applyProtection="1">
      <alignment horizontal="left" vertical="center" wrapText="1"/>
      <protection locked="0"/>
    </xf>
    <xf numFmtId="2" fontId="7" fillId="0" borderId="21" xfId="0" applyNumberFormat="1"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2" fontId="7" fillId="0" borderId="14" xfId="0" applyNumberFormat="1" applyFont="1" applyBorder="1" applyAlignment="1" applyProtection="1">
      <alignment horizontal="left" vertical="center" wrapText="1"/>
      <protection locked="0"/>
    </xf>
    <xf numFmtId="2" fontId="7" fillId="0" borderId="20" xfId="0" applyNumberFormat="1"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5" fillId="0" borderId="15" xfId="0" applyFont="1" applyBorder="1" applyAlignment="1">
      <alignment wrapText="1"/>
    </xf>
    <xf numFmtId="0" fontId="5" fillId="0" borderId="46" xfId="0" applyFont="1" applyBorder="1" applyAlignment="1">
      <alignment wrapText="1"/>
    </xf>
    <xf numFmtId="0" fontId="5" fillId="0" borderId="41" xfId="0" applyFont="1" applyBorder="1" applyAlignment="1">
      <alignment horizontal="left" wrapText="1"/>
    </xf>
    <xf numFmtId="0" fontId="5" fillId="0" borderId="42" xfId="0" applyFont="1" applyBorder="1" applyAlignment="1">
      <alignment horizontal="left" wrapText="1"/>
    </xf>
    <xf numFmtId="0" fontId="1" fillId="0" borderId="0" xfId="0" applyFont="1"/>
    <xf numFmtId="0" fontId="1" fillId="5" borderId="0" xfId="0" applyFont="1" applyFill="1" applyAlignment="1">
      <alignment vertical="center" wrapText="1"/>
    </xf>
    <xf numFmtId="0" fontId="1" fillId="5" borderId="88" xfId="0" applyFont="1" applyFill="1" applyBorder="1" applyAlignment="1">
      <alignment vertical="center" wrapText="1"/>
    </xf>
    <xf numFmtId="0" fontId="1" fillId="0" borderId="14" xfId="0" applyFont="1" applyBorder="1" applyAlignment="1">
      <alignment vertical="center"/>
    </xf>
    <xf numFmtId="0" fontId="1" fillId="6" borderId="20" xfId="0" applyFont="1" applyFill="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vertical="center"/>
    </xf>
    <xf numFmtId="0" fontId="1" fillId="6" borderId="21" xfId="0" applyFont="1" applyFill="1" applyBorder="1" applyAlignment="1" applyProtection="1">
      <alignment vertical="center"/>
      <protection locked="0"/>
    </xf>
    <xf numFmtId="0" fontId="1" fillId="0" borderId="2"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vertical="center"/>
    </xf>
    <xf numFmtId="0" fontId="1" fillId="6" borderId="90" xfId="0" applyFont="1" applyFill="1" applyBorder="1" applyAlignment="1" applyProtection="1">
      <alignment vertical="center"/>
      <protection locked="0"/>
    </xf>
    <xf numFmtId="0" fontId="1" fillId="0" borderId="13" xfId="0" applyFont="1" applyBorder="1" applyAlignment="1">
      <alignment vertical="top"/>
    </xf>
    <xf numFmtId="0" fontId="1" fillId="0" borderId="0" xfId="0" applyFont="1" applyAlignment="1">
      <alignment horizontal="left" vertical="center" indent="1"/>
    </xf>
    <xf numFmtId="0" fontId="1" fillId="0" borderId="0" xfId="0" applyFont="1" applyAlignment="1">
      <alignment vertical="center" wrapText="1"/>
    </xf>
    <xf numFmtId="0" fontId="1" fillId="10" borderId="67" xfId="0" applyFont="1" applyFill="1" applyBorder="1"/>
    <xf numFmtId="0" fontId="1" fillId="0" borderId="0" xfId="0" applyFont="1" applyAlignment="1">
      <alignment horizontal="center"/>
    </xf>
    <xf numFmtId="0" fontId="1" fillId="6" borderId="3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top"/>
    </xf>
    <xf numFmtId="0" fontId="1" fillId="6"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1" fillId="10" borderId="67" xfId="0" applyFont="1" applyFill="1" applyBorder="1" applyAlignment="1">
      <alignment vertical="center"/>
    </xf>
    <xf numFmtId="0" fontId="1" fillId="6" borderId="82" xfId="0" applyFont="1" applyFill="1" applyBorder="1" applyAlignment="1">
      <alignment horizontal="center" vertical="top"/>
    </xf>
    <xf numFmtId="0" fontId="1" fillId="6" borderId="8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1" fillId="0" borderId="83" xfId="0" applyFont="1" applyBorder="1" applyAlignment="1">
      <alignment horizontal="center" vertical="center" wrapText="1"/>
    </xf>
    <xf numFmtId="0" fontId="1" fillId="0" borderId="29"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31"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25" xfId="0" applyFont="1" applyBorder="1" applyAlignment="1">
      <alignment vertical="center"/>
    </xf>
    <xf numFmtId="0" fontId="1" fillId="7" borderId="52" xfId="0" applyFont="1" applyFill="1" applyBorder="1" applyAlignment="1">
      <alignment horizontal="left" vertical="center" indent="1"/>
    </xf>
    <xf numFmtId="0" fontId="1" fillId="0" borderId="4"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left" vertical="center"/>
    </xf>
    <xf numFmtId="0" fontId="1" fillId="8" borderId="52" xfId="0" applyFont="1" applyFill="1" applyBorder="1" applyAlignment="1">
      <alignment horizontal="left" vertical="center" indent="1"/>
    </xf>
    <xf numFmtId="0" fontId="1" fillId="9" borderId="52" xfId="0" applyFont="1" applyFill="1" applyBorder="1" applyAlignment="1">
      <alignment horizontal="left" vertical="center" indent="1"/>
    </xf>
    <xf numFmtId="0" fontId="1" fillId="5" borderId="52" xfId="0" applyFont="1" applyFill="1" applyBorder="1" applyAlignment="1">
      <alignment horizontal="left" vertical="center" indent="1"/>
    </xf>
    <xf numFmtId="0" fontId="1" fillId="0" borderId="53" xfId="0" applyFont="1" applyBorder="1" applyAlignment="1">
      <alignment horizontal="left" vertical="center" indent="1"/>
    </xf>
    <xf numFmtId="0" fontId="1" fillId="0" borderId="59"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0" xfId="0" applyFont="1" applyBorder="1" applyAlignment="1">
      <alignment horizontal="center"/>
    </xf>
    <xf numFmtId="0" fontId="1" fillId="0" borderId="10" xfId="0" applyFont="1" applyBorder="1" applyAlignment="1">
      <alignment horizontal="left" wrapText="1"/>
    </xf>
    <xf numFmtId="0" fontId="1" fillId="6" borderId="10" xfId="0" applyFont="1" applyFill="1" applyBorder="1" applyAlignment="1" applyProtection="1">
      <alignment wrapText="1"/>
      <protection locked="0"/>
    </xf>
    <xf numFmtId="0" fontId="1" fillId="0" borderId="29" xfId="0" applyFont="1" applyBorder="1"/>
    <xf numFmtId="0" fontId="1" fillId="0" borderId="23" xfId="0" applyFont="1" applyBorder="1" applyAlignment="1">
      <alignment horizontal="center"/>
    </xf>
    <xf numFmtId="0" fontId="1" fillId="0" borderId="23" xfId="0" applyFont="1" applyBorder="1" applyAlignment="1">
      <alignment horizontal="left" wrapText="1"/>
    </xf>
    <xf numFmtId="0" fontId="1" fillId="6" borderId="23" xfId="0" applyFont="1" applyFill="1" applyBorder="1" applyAlignment="1" applyProtection="1">
      <alignment wrapText="1"/>
      <protection locked="0"/>
    </xf>
    <xf numFmtId="0" fontId="1" fillId="6" borderId="24" xfId="0" applyFont="1" applyFill="1" applyBorder="1" applyAlignment="1" applyProtection="1">
      <alignment wrapText="1"/>
      <protection locked="0"/>
    </xf>
    <xf numFmtId="0" fontId="1" fillId="0" borderId="30" xfId="0" applyFont="1" applyBorder="1"/>
    <xf numFmtId="0" fontId="1" fillId="0" borderId="81" xfId="0" applyFont="1" applyBorder="1"/>
    <xf numFmtId="0" fontId="1" fillId="6" borderId="82" xfId="0" applyFont="1" applyFill="1" applyBorder="1" applyAlignment="1" applyProtection="1">
      <alignment wrapText="1"/>
      <protection locked="0"/>
    </xf>
    <xf numFmtId="0" fontId="1" fillId="0" borderId="94" xfId="0" applyFont="1" applyBorder="1"/>
    <xf numFmtId="0" fontId="1" fillId="0" borderId="27" xfId="0" applyFont="1" applyBorder="1" applyAlignment="1">
      <alignment horizontal="center"/>
    </xf>
    <xf numFmtId="0" fontId="1" fillId="0" borderId="27" xfId="0" applyFont="1" applyBorder="1" applyAlignment="1">
      <alignment horizontal="left" wrapText="1"/>
    </xf>
    <xf numFmtId="0" fontId="1" fillId="6" borderId="27" xfId="0" applyFont="1" applyFill="1" applyBorder="1" applyAlignment="1" applyProtection="1">
      <alignment wrapText="1"/>
      <protection locked="0"/>
    </xf>
    <xf numFmtId="0" fontId="1" fillId="0" borderId="22" xfId="0" applyFont="1" applyBorder="1" applyAlignment="1">
      <alignment horizontal="center"/>
    </xf>
    <xf numFmtId="0" fontId="1" fillId="0" borderId="22" xfId="0" applyFont="1" applyBorder="1" applyAlignment="1">
      <alignment horizontal="left" wrapText="1"/>
    </xf>
    <xf numFmtId="0" fontId="1" fillId="6" borderId="22" xfId="0" applyFont="1" applyFill="1" applyBorder="1" applyAlignment="1" applyProtection="1">
      <alignment wrapText="1"/>
      <protection locked="0"/>
    </xf>
    <xf numFmtId="0" fontId="1" fillId="0" borderId="95" xfId="0" applyFont="1" applyBorder="1"/>
    <xf numFmtId="0" fontId="1" fillId="6" borderId="1" xfId="0" quotePrefix="1" applyFont="1" applyFill="1" applyBorder="1" applyAlignment="1" applyProtection="1">
      <alignment wrapText="1"/>
      <protection locked="0"/>
    </xf>
  </cellXfs>
  <cellStyles count="3">
    <cellStyle name="Comma" xfId="1" builtinId="3"/>
    <cellStyle name="Hyperlink" xfId="2" builtinId="8"/>
    <cellStyle name="Normal" xfId="0" builtinId="0"/>
  </cellStyles>
  <dxfs count="15">
    <dxf>
      <fill>
        <patternFill>
          <bgColor theme="7"/>
        </patternFill>
      </fill>
    </dxf>
    <dxf>
      <fill>
        <patternFill>
          <bgColor theme="7"/>
        </patternFill>
      </fill>
    </dxf>
    <dxf>
      <fill>
        <patternFill>
          <bgColor rgb="FFFFFFCC"/>
        </patternFill>
      </fill>
    </dxf>
    <dxf>
      <font>
        <color theme="2"/>
      </font>
      <fill>
        <patternFill>
          <bgColor theme="0"/>
        </patternFill>
      </fill>
    </dxf>
    <dxf>
      <font>
        <strike val="0"/>
        <color theme="2"/>
      </font>
      <fill>
        <patternFill>
          <bgColor theme="0"/>
        </patternFill>
      </fill>
    </dxf>
    <dxf>
      <fill>
        <patternFill>
          <bgColor rgb="FF66FF33"/>
        </patternFill>
      </fill>
    </dxf>
    <dxf>
      <fill>
        <patternFill>
          <bgColor rgb="FFFF0000"/>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abSelected="1" zoomScaleNormal="100" zoomScalePageLayoutView="70" workbookViewId="0">
      <selection activeCell="C21" sqref="C21"/>
    </sheetView>
  </sheetViews>
  <sheetFormatPr defaultColWidth="11.42578125" defaultRowHeight="14.25"/>
  <cols>
    <col min="1" max="1" width="3.5703125" style="1" customWidth="1"/>
    <col min="2" max="2" width="5" style="1" customWidth="1"/>
    <col min="3" max="3" width="71.42578125" style="1" customWidth="1"/>
    <col min="4" max="4" width="27.5703125" style="1" customWidth="1"/>
    <col min="5" max="5" width="12.5703125" style="1" customWidth="1"/>
    <col min="6" max="6" width="20.140625" style="1" hidden="1" customWidth="1"/>
    <col min="7" max="8" width="12.5703125" style="1" hidden="1" customWidth="1"/>
    <col min="9" max="9" width="18" style="1" hidden="1" customWidth="1"/>
    <col min="10" max="10" width="13" hidden="1" customWidth="1"/>
    <col min="11" max="12" width="13" style="1" hidden="1" customWidth="1"/>
    <col min="13" max="13" width="4.5703125" style="1" hidden="1" customWidth="1"/>
    <col min="14" max="40" width="3.5703125" style="1" hidden="1" customWidth="1"/>
    <col min="41" max="41" width="3.140625" style="1" hidden="1" customWidth="1"/>
    <col min="42" max="44" width="3.140625" style="1" customWidth="1"/>
    <col min="45" max="45" width="5.42578125" style="1" customWidth="1"/>
    <col min="46" max="46" width="11.85546875" style="1" customWidth="1"/>
    <col min="47" max="47" width="11.42578125" style="1"/>
    <col min="48" max="48" width="27.5703125" style="1" customWidth="1"/>
    <col min="49" max="16384" width="11.42578125" style="1"/>
  </cols>
  <sheetData>
    <row r="1" spans="2:46" ht="39.75" customHeight="1">
      <c r="B1" s="15" t="str">
        <f>Translation!C58&amp;" "&amp;Translation!C4</f>
        <v>Requisitos Minergie LATAM / Chile / México</v>
      </c>
      <c r="C1" s="201"/>
      <c r="D1" s="201"/>
      <c r="E1" s="201"/>
      <c r="F1" s="201"/>
      <c r="G1" s="201"/>
      <c r="H1" s="201"/>
      <c r="I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row>
    <row r="2" spans="2:46" ht="30" customHeight="1" thickBot="1">
      <c r="B2" s="111" t="str">
        <f>Translation!C5&amp;" "&amp;Translation!F1</f>
        <v>Versión 2024.1</v>
      </c>
      <c r="C2" s="16"/>
      <c r="D2" s="201"/>
      <c r="E2" s="201"/>
      <c r="F2" s="201"/>
      <c r="G2" s="201"/>
      <c r="H2" s="201"/>
      <c r="I2"/>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row>
    <row r="3" spans="2:46" ht="33" customHeight="1" thickTop="1" thickBot="1">
      <c r="B3" s="202" t="str">
        <f>Translation!C139</f>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C3" s="203"/>
      <c r="D3" s="112" t="str">
        <f>Translation!C138</f>
        <v>Rellene las celdas amarillas</v>
      </c>
      <c r="E3" s="201"/>
      <c r="F3" s="201"/>
      <c r="G3" s="201"/>
      <c r="H3" s="201"/>
      <c r="I3"/>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row>
    <row r="4" spans="2:46" ht="49.15" customHeight="1" thickTop="1" thickBot="1">
      <c r="B4" s="202"/>
      <c r="C4" s="203"/>
      <c r="D4" s="128" t="str">
        <f>Translation!C140</f>
        <v>--&gt; Ir al Pre-Check</v>
      </c>
      <c r="E4" s="201"/>
      <c r="F4" s="201"/>
      <c r="G4" s="201"/>
      <c r="H4" s="201"/>
      <c r="I4"/>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row>
    <row r="5" spans="2:46" ht="15" thickTop="1" thickBot="1">
      <c r="B5" s="16"/>
      <c r="C5" s="16"/>
      <c r="D5" s="201"/>
      <c r="E5" s="201"/>
      <c r="F5" s="201"/>
      <c r="G5" s="201"/>
      <c r="H5" s="201"/>
      <c r="I5"/>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row>
    <row r="6" spans="2:46" s="18" customFormat="1" ht="15.75" customHeight="1">
      <c r="B6" s="104" t="str">
        <f>Translation!C6</f>
        <v>Nombre del Proyecto</v>
      </c>
      <c r="C6" s="204"/>
      <c r="D6" s="205"/>
      <c r="E6" s="206"/>
      <c r="F6" s="68"/>
      <c r="G6" s="69"/>
      <c r="H6" s="69"/>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row>
    <row r="7" spans="2:46" s="18" customFormat="1" ht="15.75" customHeight="1">
      <c r="B7" s="105" t="str">
        <f>Translation!C62</f>
        <v>Tipo de edificación</v>
      </c>
      <c r="C7" s="207"/>
      <c r="D7" s="208"/>
      <c r="E7" s="206"/>
      <c r="F7" s="206"/>
      <c r="G7" s="38"/>
      <c r="H7" s="38"/>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row>
    <row r="8" spans="2:46" s="18" customFormat="1" ht="15.75" customHeight="1">
      <c r="B8" s="106" t="str">
        <f>Translation!C7</f>
        <v>Ciudad</v>
      </c>
      <c r="C8" s="209"/>
      <c r="D8" s="208"/>
      <c r="E8" s="206"/>
      <c r="F8" s="206"/>
      <c r="G8" s="210"/>
      <c r="H8" s="210"/>
      <c r="I8" s="206"/>
      <c r="J8" s="211"/>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row>
    <row r="9" spans="2:46" s="18" customFormat="1" ht="15.75" customHeight="1">
      <c r="B9" s="107" t="str">
        <f>Translation!C8</f>
        <v>País</v>
      </c>
      <c r="C9" s="212"/>
      <c r="D9" s="208"/>
      <c r="E9" s="206"/>
      <c r="F9" s="206"/>
      <c r="G9" s="210"/>
      <c r="H9" s="210"/>
      <c r="I9" s="206"/>
      <c r="J9" s="211"/>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row>
    <row r="10" spans="2:46" s="18" customFormat="1" ht="15.75" customHeight="1">
      <c r="B10" s="107" t="str">
        <f>IF(ISBLANK(D9),Translation!C11,IF(D9=Lists!B23,Translation!C10,Translation!C9))</f>
        <v>Zona climática</v>
      </c>
      <c r="C10" s="212"/>
      <c r="D10" s="213"/>
      <c r="E10" s="129" t="str">
        <f>IF(D9=Lists!B24,"Zonas climáticas de México","")</f>
        <v/>
      </c>
      <c r="F10" s="206"/>
      <c r="G10" s="210"/>
      <c r="H10" s="210"/>
      <c r="I10" s="206"/>
      <c r="J10" s="211"/>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row>
    <row r="11" spans="2:46" ht="15.75" customHeight="1" thickBot="1">
      <c r="B11" s="108" t="str">
        <f>Translation!C141</f>
        <v>Reglamento aplicable</v>
      </c>
      <c r="C11" s="214"/>
      <c r="D11" s="123" t="str" cm="1">
        <f t="array" ref="D11">_xlfn.IFS(D9=Lists!B23,Translation!C143,D9=Lists!B24,Translation!C144,D9=Lists!B25,Translation!C142,ISBLANK(D9),"")</f>
        <v/>
      </c>
      <c r="E11" s="215"/>
      <c r="F11" s="201"/>
      <c r="G11" s="201"/>
      <c r="H11" s="210"/>
      <c r="I11" s="210"/>
      <c r="K11" s="21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2:46" ht="4.5" hidden="1" customHeight="1" thickBot="1">
      <c r="B12" s="216"/>
      <c r="C12" s="216"/>
      <c r="D12" s="215"/>
      <c r="E12" s="215"/>
      <c r="F12" s="216"/>
      <c r="G12" s="201"/>
      <c r="H12" s="210"/>
      <c r="I12" s="210"/>
      <c r="K12" s="21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row>
    <row r="13" spans="2:46" ht="4.5" hidden="1" customHeight="1" thickBot="1">
      <c r="B13" s="216"/>
      <c r="C13" s="216"/>
      <c r="D13" s="162"/>
      <c r="E13" s="70"/>
      <c r="F13" s="216"/>
      <c r="G13" s="201"/>
      <c r="H13" s="150"/>
      <c r="I13" s="150"/>
      <c r="J13" s="15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row>
    <row r="14" spans="2:46" ht="4.5" hidden="1" customHeight="1" thickBot="1">
      <c r="B14" s="216"/>
      <c r="C14" s="216"/>
      <c r="D14" s="162"/>
      <c r="E14" s="70"/>
      <c r="F14" s="216"/>
      <c r="G14" s="201"/>
      <c r="H14" s="150"/>
      <c r="I14" s="150"/>
      <c r="J14" s="15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row>
    <row r="15" spans="2:46" ht="4.5" hidden="1" customHeight="1" thickBot="1">
      <c r="B15" s="19"/>
      <c r="C15" s="201"/>
      <c r="D15" s="201"/>
      <c r="E15" s="201"/>
      <c r="F15" s="201"/>
      <c r="G15" s="201"/>
      <c r="H15" s="201"/>
      <c r="I15" s="201"/>
      <c r="K15" s="151" t="str">
        <f>Translation!D61</f>
        <v>Projekt</v>
      </c>
      <c r="L15" s="152"/>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row>
    <row r="16" spans="2:46" ht="20.25" customHeight="1" thickBot="1">
      <c r="B16" s="201"/>
      <c r="C16" s="201"/>
      <c r="D16" s="201"/>
      <c r="E16" s="201"/>
      <c r="F16" s="157" t="str">
        <f>Translation!C126</f>
        <v>Aplicabilidad en el tipo de edifición / zona climática del proyecto</v>
      </c>
      <c r="G16" s="84" t="str">
        <f>Translation!C62</f>
        <v>Tipo de edificación</v>
      </c>
      <c r="H16" s="85" t="str">
        <f>Translation!C11</f>
        <v>Zona climática</v>
      </c>
      <c r="I16" s="142" t="str">
        <f>Translation!C58</f>
        <v>Requisitos</v>
      </c>
      <c r="J16" s="154" t="str">
        <f>Translation!C132</f>
        <v>Aplicación</v>
      </c>
      <c r="K16" s="155"/>
      <c r="L16" s="156"/>
      <c r="M16" s="144" t="str">
        <f>Translation!C9</f>
        <v>Zona climática (ASHREA)</v>
      </c>
      <c r="N16" s="145"/>
      <c r="O16" s="145"/>
      <c r="P16" s="145"/>
      <c r="Q16" s="145"/>
      <c r="R16" s="145"/>
      <c r="S16" s="145"/>
      <c r="T16" s="145"/>
      <c r="U16" s="145"/>
      <c r="V16" s="145"/>
      <c r="W16" s="145"/>
      <c r="X16" s="145"/>
      <c r="Y16" s="145"/>
      <c r="Z16" s="145"/>
      <c r="AA16" s="145"/>
      <c r="AB16" s="145"/>
      <c r="AC16" s="145"/>
      <c r="AD16" s="146"/>
      <c r="AE16" s="147" t="str">
        <f>Translation!C10</f>
        <v>Zona climática (Chile)</v>
      </c>
      <c r="AF16" s="148"/>
      <c r="AG16" s="148"/>
      <c r="AH16" s="148"/>
      <c r="AI16" s="148"/>
      <c r="AJ16" s="148"/>
      <c r="AK16" s="148"/>
      <c r="AL16" s="148"/>
      <c r="AM16" s="149"/>
      <c r="AN16" s="142" t="s">
        <v>0</v>
      </c>
      <c r="AO16" s="201"/>
      <c r="AP16" s="201"/>
      <c r="AQ16" s="201"/>
      <c r="AR16" s="201"/>
      <c r="AS16" s="201"/>
      <c r="AT16" s="201"/>
    </row>
    <row r="17" spans="2:48" ht="16.149999999999999" customHeight="1" thickBot="1">
      <c r="B17" s="160" t="str">
        <f>Translation!C71&amp;" "&amp;Translation!C135</f>
        <v>Requisitos obligatorios (deben cumplirse en un 100%)</v>
      </c>
      <c r="C17" s="161"/>
      <c r="D17" s="217"/>
      <c r="E17" s="201"/>
      <c r="F17" s="158"/>
      <c r="G17" s="23">
        <f>D7</f>
        <v>0</v>
      </c>
      <c r="H17" s="24">
        <f>D10</f>
        <v>0</v>
      </c>
      <c r="I17" s="153"/>
      <c r="J17" s="79" t="str">
        <f>Translation!C63</f>
        <v>Edificación residencial</v>
      </c>
      <c r="K17" s="80" t="str">
        <f>Translation!C64</f>
        <v>Oficina</v>
      </c>
      <c r="L17" s="81" t="str">
        <f>Translation!C65</f>
        <v>Institución educativa</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143"/>
      <c r="AO17" s="201"/>
      <c r="AP17" s="201"/>
      <c r="AQ17" s="201"/>
      <c r="AR17" s="201"/>
      <c r="AS17" s="201"/>
      <c r="AT17" s="201"/>
      <c r="AU17" s="201"/>
      <c r="AV17" s="218"/>
    </row>
    <row r="18" spans="2:48" ht="15.75" customHeight="1">
      <c r="B18" s="25" t="s">
        <v>27</v>
      </c>
      <c r="C18" s="71" t="str">
        <f>VLOOKUP(B18,Translation!$A$15:$C$57,3,0)</f>
        <v>Datos del proyecto y definición de los espacios</v>
      </c>
      <c r="D18" s="74" t="str">
        <f>IFERROR(IF(G18=0,Translation!$C$119,IF(H18=0,Translation!$C$118,"")),"")</f>
        <v/>
      </c>
      <c r="E18" s="201"/>
      <c r="F18" s="27" t="e">
        <f>G18*H18</f>
        <v>#N/A</v>
      </c>
      <c r="G18" s="28" t="e">
        <f>HLOOKUP($G$17,$J$17:$L$61,AN18,0)</f>
        <v>#N/A</v>
      </c>
      <c r="H18" s="29" t="e">
        <f>HLOOKUP($H$17,$M$17:$AM$61,AN18,0)</f>
        <v>#N/A</v>
      </c>
      <c r="I18" s="82" t="str">
        <f>B18</f>
        <v>A1.</v>
      </c>
      <c r="J18" s="113">
        <v>1</v>
      </c>
      <c r="K18" s="114">
        <v>1</v>
      </c>
      <c r="L18" s="115">
        <v>1</v>
      </c>
      <c r="M18" s="219">
        <v>1</v>
      </c>
      <c r="N18" s="220">
        <v>1</v>
      </c>
      <c r="O18" s="220">
        <v>1</v>
      </c>
      <c r="P18" s="220">
        <v>1</v>
      </c>
      <c r="Q18" s="220">
        <v>1</v>
      </c>
      <c r="R18" s="220">
        <v>1</v>
      </c>
      <c r="S18" s="220">
        <v>1</v>
      </c>
      <c r="T18" s="220">
        <v>1</v>
      </c>
      <c r="U18" s="220">
        <v>1</v>
      </c>
      <c r="V18" s="220">
        <v>1</v>
      </c>
      <c r="W18" s="220">
        <v>1</v>
      </c>
      <c r="X18" s="220">
        <v>1</v>
      </c>
      <c r="Y18" s="220">
        <v>1</v>
      </c>
      <c r="Z18" s="220">
        <v>1</v>
      </c>
      <c r="AA18" s="220">
        <v>1</v>
      </c>
      <c r="AB18" s="220">
        <v>1</v>
      </c>
      <c r="AC18" s="220">
        <v>1</v>
      </c>
      <c r="AD18" s="221">
        <v>1</v>
      </c>
      <c r="AE18" s="222">
        <v>1</v>
      </c>
      <c r="AF18" s="223">
        <v>1</v>
      </c>
      <c r="AG18" s="223">
        <v>1</v>
      </c>
      <c r="AH18" s="223">
        <v>1</v>
      </c>
      <c r="AI18" s="223">
        <v>1</v>
      </c>
      <c r="AJ18" s="223">
        <v>1</v>
      </c>
      <c r="AK18" s="223">
        <v>1</v>
      </c>
      <c r="AL18" s="223">
        <v>1</v>
      </c>
      <c r="AM18" s="224">
        <v>1</v>
      </c>
      <c r="AN18" s="225">
        <v>2</v>
      </c>
      <c r="AO18" s="201"/>
      <c r="AP18" s="201"/>
      <c r="AQ18" s="201"/>
      <c r="AR18" s="201"/>
      <c r="AS18" s="201"/>
      <c r="AT18" s="201"/>
      <c r="AU18" s="201"/>
      <c r="AV18" s="226"/>
    </row>
    <row r="19" spans="2:48" ht="16.149999999999999" customHeight="1">
      <c r="B19" s="30" t="s">
        <v>28</v>
      </c>
      <c r="C19" s="72" t="str">
        <f>VLOOKUP(B19,Translation!$A$15:$C$57,3,0)</f>
        <v>Aislamiento térmico de la envolvente</v>
      </c>
      <c r="D19" s="75" t="str">
        <f>IFERROR(IF(G19=0,Translation!$C$119,IF(H19=0,Translation!$C$118,"")),"")</f>
        <v/>
      </c>
      <c r="E19" s="201"/>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219">
        <v>1</v>
      </c>
      <c r="N19" s="220">
        <v>1</v>
      </c>
      <c r="O19" s="220">
        <v>1</v>
      </c>
      <c r="P19" s="220">
        <v>1</v>
      </c>
      <c r="Q19" s="220">
        <v>1</v>
      </c>
      <c r="R19" s="220">
        <v>1</v>
      </c>
      <c r="S19" s="220">
        <v>1</v>
      </c>
      <c r="T19" s="220">
        <v>1</v>
      </c>
      <c r="U19" s="220">
        <v>1</v>
      </c>
      <c r="V19" s="220">
        <v>1</v>
      </c>
      <c r="W19" s="220">
        <v>1</v>
      </c>
      <c r="X19" s="220">
        <v>1</v>
      </c>
      <c r="Y19" s="220">
        <v>1</v>
      </c>
      <c r="Z19" s="220">
        <v>1</v>
      </c>
      <c r="AA19" s="220">
        <v>1</v>
      </c>
      <c r="AB19" s="220">
        <v>1</v>
      </c>
      <c r="AC19" s="220">
        <v>1</v>
      </c>
      <c r="AD19" s="221">
        <v>1</v>
      </c>
      <c r="AE19" s="227">
        <v>1</v>
      </c>
      <c r="AF19" s="220">
        <v>1</v>
      </c>
      <c r="AG19" s="220">
        <v>1</v>
      </c>
      <c r="AH19" s="220">
        <v>1</v>
      </c>
      <c r="AI19" s="220">
        <v>1</v>
      </c>
      <c r="AJ19" s="220">
        <v>1</v>
      </c>
      <c r="AK19" s="220">
        <v>1</v>
      </c>
      <c r="AL19" s="220">
        <v>1</v>
      </c>
      <c r="AM19" s="221">
        <v>1</v>
      </c>
      <c r="AN19" s="228">
        <v>3</v>
      </c>
      <c r="AO19" s="201"/>
      <c r="AP19" s="201"/>
      <c r="AQ19" s="201"/>
      <c r="AR19" s="201"/>
      <c r="AS19" s="201"/>
      <c r="AT19" s="201"/>
      <c r="AU19" s="201"/>
      <c r="AV19" s="226"/>
    </row>
    <row r="20" spans="2:48" ht="16.149999999999999" customHeight="1">
      <c r="B20" s="30" t="s">
        <v>29</v>
      </c>
      <c r="C20" s="72" t="str">
        <f>VLOOKUP(B20,Translation!$A$15:$C$57,3,0)</f>
        <v>Reducción de puentes térmicos y hermeticidad</v>
      </c>
      <c r="D20" s="75" t="str">
        <f>IFERROR(IF(G20=0,Translation!$C$119,IF(H20=0,Translation!$C$118,"")),"")</f>
        <v/>
      </c>
      <c r="E20" s="201"/>
      <c r="F20" s="27" t="e">
        <f t="shared" si="0"/>
        <v>#N/A</v>
      </c>
      <c r="G20" s="28" t="e">
        <f t="shared" si="1"/>
        <v>#N/A</v>
      </c>
      <c r="H20" s="29" t="e">
        <f t="shared" si="2"/>
        <v>#N/A</v>
      </c>
      <c r="I20" s="82" t="str">
        <f t="shared" si="3"/>
        <v>A3.</v>
      </c>
      <c r="J20" s="113">
        <v>1</v>
      </c>
      <c r="K20" s="114">
        <v>1</v>
      </c>
      <c r="L20" s="115">
        <v>1</v>
      </c>
      <c r="M20" s="219"/>
      <c r="N20" s="220"/>
      <c r="O20" s="220"/>
      <c r="P20" s="220"/>
      <c r="Q20" s="220"/>
      <c r="R20" s="220"/>
      <c r="S20" s="220"/>
      <c r="T20" s="220"/>
      <c r="U20" s="220"/>
      <c r="V20" s="220">
        <v>1</v>
      </c>
      <c r="W20" s="220">
        <v>1</v>
      </c>
      <c r="X20" s="220">
        <v>1</v>
      </c>
      <c r="Y20" s="220">
        <v>1</v>
      </c>
      <c r="Z20" s="220">
        <v>1</v>
      </c>
      <c r="AA20" s="220">
        <v>1</v>
      </c>
      <c r="AB20" s="220">
        <v>1</v>
      </c>
      <c r="AC20" s="220">
        <v>1</v>
      </c>
      <c r="AD20" s="221">
        <v>1</v>
      </c>
      <c r="AE20" s="227"/>
      <c r="AF20" s="220"/>
      <c r="AG20" s="220">
        <v>1</v>
      </c>
      <c r="AH20" s="220">
        <v>1</v>
      </c>
      <c r="AI20" s="220">
        <v>1</v>
      </c>
      <c r="AJ20" s="220">
        <v>1</v>
      </c>
      <c r="AK20" s="220">
        <v>1</v>
      </c>
      <c r="AL20" s="220">
        <v>1</v>
      </c>
      <c r="AM20" s="221">
        <v>1</v>
      </c>
      <c r="AN20" s="228">
        <v>4</v>
      </c>
      <c r="AO20" s="201"/>
      <c r="AP20" s="201"/>
      <c r="AQ20" s="201"/>
      <c r="AR20" s="201"/>
      <c r="AS20" s="201"/>
      <c r="AT20" s="201"/>
      <c r="AU20" s="201"/>
      <c r="AV20" s="226"/>
    </row>
    <row r="21" spans="2:48" ht="16.149999999999999" customHeight="1">
      <c r="B21" s="30" t="s">
        <v>30</v>
      </c>
      <c r="C21" s="72" t="str">
        <f>VLOOKUP(B21,Translation!$A$15:$C$57,3,0)</f>
        <v>Aprovechamiento térmico de la radiación solar</v>
      </c>
      <c r="D21" s="75" t="str">
        <f>IFERROR(IF(G21=0,Translation!$C$119,IF(H21=0,Translation!$C$118,"")),"")</f>
        <v/>
      </c>
      <c r="E21" s="201"/>
      <c r="F21" s="27" t="e">
        <f t="shared" si="0"/>
        <v>#N/A</v>
      </c>
      <c r="G21" s="28" t="e">
        <f t="shared" si="1"/>
        <v>#N/A</v>
      </c>
      <c r="H21" s="29" t="e">
        <f t="shared" si="2"/>
        <v>#N/A</v>
      </c>
      <c r="I21" s="82" t="str">
        <f t="shared" si="3"/>
        <v>A4.</v>
      </c>
      <c r="J21" s="113">
        <v>1</v>
      </c>
      <c r="K21" s="114">
        <v>1</v>
      </c>
      <c r="L21" s="115">
        <v>1</v>
      </c>
      <c r="M21" s="219"/>
      <c r="N21" s="220">
        <v>1</v>
      </c>
      <c r="O21" s="220"/>
      <c r="P21" s="220">
        <v>1</v>
      </c>
      <c r="Q21" s="220"/>
      <c r="R21" s="220">
        <v>1</v>
      </c>
      <c r="S21" s="220">
        <v>1</v>
      </c>
      <c r="T21" s="220">
        <v>1</v>
      </c>
      <c r="U21" s="220">
        <v>1</v>
      </c>
      <c r="V21" s="220">
        <v>1</v>
      </c>
      <c r="W21" s="220">
        <v>1</v>
      </c>
      <c r="X21" s="220">
        <v>1</v>
      </c>
      <c r="Y21" s="220">
        <v>1</v>
      </c>
      <c r="Z21" s="220">
        <v>1</v>
      </c>
      <c r="AA21" s="220">
        <v>1</v>
      </c>
      <c r="AB21" s="220">
        <v>1</v>
      </c>
      <c r="AC21" s="220">
        <v>1</v>
      </c>
      <c r="AD21" s="221">
        <v>1</v>
      </c>
      <c r="AE21" s="227">
        <v>1</v>
      </c>
      <c r="AF21" s="220">
        <v>1</v>
      </c>
      <c r="AG21" s="220">
        <v>1</v>
      </c>
      <c r="AH21" s="220">
        <v>1</v>
      </c>
      <c r="AI21" s="220">
        <v>1</v>
      </c>
      <c r="AJ21" s="220">
        <v>1</v>
      </c>
      <c r="AK21" s="220">
        <v>1</v>
      </c>
      <c r="AL21" s="220">
        <v>1</v>
      </c>
      <c r="AM21" s="221">
        <v>1</v>
      </c>
      <c r="AN21" s="228">
        <v>5</v>
      </c>
      <c r="AO21" s="201"/>
      <c r="AP21" s="201"/>
      <c r="AQ21" s="201"/>
      <c r="AR21" s="201"/>
      <c r="AS21" s="201"/>
      <c r="AT21" s="201"/>
      <c r="AU21" s="201"/>
      <c r="AV21" s="226"/>
    </row>
    <row r="22" spans="2:48" ht="16.149999999999999" customHeight="1">
      <c r="B22" s="30" t="s">
        <v>31</v>
      </c>
      <c r="C22" s="72" t="str">
        <f>VLOOKUP(B22,Translation!$A$15:$C$57,3,0)</f>
        <v>Protección solar exterior de las ventanas</v>
      </c>
      <c r="D22" s="75" t="str">
        <f>IFERROR(IF(G22=0,Translation!$C$119,IF(H22=0,Translation!$C$118,"")),"")</f>
        <v/>
      </c>
      <c r="E22" s="201"/>
      <c r="F22" s="27" t="e">
        <f t="shared" si="0"/>
        <v>#N/A</v>
      </c>
      <c r="G22" s="28" t="e">
        <f t="shared" si="1"/>
        <v>#N/A</v>
      </c>
      <c r="H22" s="29" t="e">
        <f t="shared" si="2"/>
        <v>#N/A</v>
      </c>
      <c r="I22" s="82" t="str">
        <f t="shared" si="3"/>
        <v>A5.</v>
      </c>
      <c r="J22" s="113">
        <v>1</v>
      </c>
      <c r="K22" s="114">
        <v>1</v>
      </c>
      <c r="L22" s="115">
        <v>1</v>
      </c>
      <c r="M22" s="219">
        <v>1</v>
      </c>
      <c r="N22" s="220">
        <v>1</v>
      </c>
      <c r="O22" s="220">
        <v>1</v>
      </c>
      <c r="P22" s="220">
        <v>1</v>
      </c>
      <c r="Q22" s="220">
        <v>1</v>
      </c>
      <c r="R22" s="220">
        <v>1</v>
      </c>
      <c r="S22" s="220">
        <v>1</v>
      </c>
      <c r="T22" s="220">
        <v>1</v>
      </c>
      <c r="U22" s="220">
        <v>1</v>
      </c>
      <c r="V22" s="220"/>
      <c r="W22" s="220"/>
      <c r="X22" s="220"/>
      <c r="Y22" s="220"/>
      <c r="Z22" s="220"/>
      <c r="AA22" s="220"/>
      <c r="AB22" s="220"/>
      <c r="AC22" s="220"/>
      <c r="AD22" s="221"/>
      <c r="AE22" s="227">
        <v>1</v>
      </c>
      <c r="AF22" s="220">
        <v>1</v>
      </c>
      <c r="AG22" s="220">
        <v>1</v>
      </c>
      <c r="AH22" s="220">
        <v>1</v>
      </c>
      <c r="AI22" s="220"/>
      <c r="AJ22" s="220"/>
      <c r="AK22" s="220"/>
      <c r="AL22" s="220"/>
      <c r="AM22" s="221"/>
      <c r="AN22" s="228">
        <v>6</v>
      </c>
      <c r="AO22" s="201"/>
      <c r="AP22" s="201"/>
      <c r="AQ22" s="201"/>
      <c r="AR22" s="201"/>
      <c r="AS22" s="201"/>
      <c r="AT22" s="201"/>
      <c r="AU22" s="201"/>
      <c r="AV22" s="226"/>
    </row>
    <row r="23" spans="2:48" ht="16.149999999999999" customHeight="1">
      <c r="B23" s="30" t="s">
        <v>32</v>
      </c>
      <c r="C23" s="72" t="str">
        <f>VLOOKUP(B23,Translation!$A$15:$C$57,3,0)</f>
        <v>Ventilación natural</v>
      </c>
      <c r="D23" s="75" t="str">
        <f>IFERROR(IF(G23=0,Translation!$C$119,IF(H23=0,Translation!$C$118,"")),"")</f>
        <v/>
      </c>
      <c r="E23" s="201"/>
      <c r="F23" s="27" t="e">
        <f t="shared" si="0"/>
        <v>#N/A</v>
      </c>
      <c r="G23" s="28" t="e">
        <f t="shared" si="1"/>
        <v>#N/A</v>
      </c>
      <c r="H23" s="29" t="e">
        <f t="shared" si="2"/>
        <v>#N/A</v>
      </c>
      <c r="I23" s="82" t="str">
        <f t="shared" si="3"/>
        <v>A6.</v>
      </c>
      <c r="J23" s="113">
        <v>1</v>
      </c>
      <c r="K23" s="114">
        <v>1</v>
      </c>
      <c r="L23" s="115">
        <v>1</v>
      </c>
      <c r="M23" s="219">
        <v>1</v>
      </c>
      <c r="N23" s="220">
        <v>1</v>
      </c>
      <c r="O23" s="220">
        <v>1</v>
      </c>
      <c r="P23" s="220">
        <v>1</v>
      </c>
      <c r="Q23" s="220">
        <v>1</v>
      </c>
      <c r="R23" s="220">
        <v>1</v>
      </c>
      <c r="S23" s="220">
        <v>1</v>
      </c>
      <c r="T23" s="220">
        <v>1</v>
      </c>
      <c r="U23" s="220">
        <v>1</v>
      </c>
      <c r="V23" s="220">
        <v>1</v>
      </c>
      <c r="W23" s="220">
        <v>1</v>
      </c>
      <c r="X23" s="220">
        <v>1</v>
      </c>
      <c r="Y23" s="220">
        <v>1</v>
      </c>
      <c r="Z23" s="220">
        <v>1</v>
      </c>
      <c r="AA23" s="220">
        <v>1</v>
      </c>
      <c r="AB23" s="220">
        <v>1</v>
      </c>
      <c r="AC23" s="220">
        <v>1</v>
      </c>
      <c r="AD23" s="221">
        <v>1</v>
      </c>
      <c r="AE23" s="227">
        <v>1</v>
      </c>
      <c r="AF23" s="220">
        <v>1</v>
      </c>
      <c r="AG23" s="220">
        <v>1</v>
      </c>
      <c r="AH23" s="220">
        <v>1</v>
      </c>
      <c r="AI23" s="220">
        <v>1</v>
      </c>
      <c r="AJ23" s="220">
        <v>1</v>
      </c>
      <c r="AK23" s="220">
        <v>1</v>
      </c>
      <c r="AL23" s="220">
        <v>1</v>
      </c>
      <c r="AM23" s="221">
        <v>1</v>
      </c>
      <c r="AN23" s="228">
        <v>7</v>
      </c>
      <c r="AO23" s="201"/>
      <c r="AP23" s="201"/>
      <c r="AQ23" s="201"/>
      <c r="AR23" s="201"/>
      <c r="AS23" s="201"/>
      <c r="AT23" s="201"/>
      <c r="AU23" s="201"/>
      <c r="AV23" s="226"/>
    </row>
    <row r="24" spans="2:48" ht="16.149999999999999" customHeight="1">
      <c r="B24" s="30" t="s">
        <v>33</v>
      </c>
      <c r="C24" s="72" t="str">
        <f>VLOOKUP(B24,Translation!$A$15:$C$57,3,0)</f>
        <v>Reducción de la huella de carbono</v>
      </c>
      <c r="D24" s="75" t="str">
        <f>IFERROR(IF(G24=0,Translation!$C$119,IF(H24=0,Translation!$C$118,"")),"")</f>
        <v/>
      </c>
      <c r="E24" s="201"/>
      <c r="F24" s="27" t="e">
        <f t="shared" si="0"/>
        <v>#N/A</v>
      </c>
      <c r="G24" s="28" t="e">
        <f t="shared" si="1"/>
        <v>#N/A</v>
      </c>
      <c r="H24" s="29" t="e">
        <f t="shared" si="2"/>
        <v>#N/A</v>
      </c>
      <c r="I24" s="82" t="str">
        <f t="shared" si="3"/>
        <v>A7.</v>
      </c>
      <c r="J24" s="113">
        <v>1</v>
      </c>
      <c r="K24" s="114">
        <v>1</v>
      </c>
      <c r="L24" s="115">
        <v>1</v>
      </c>
      <c r="M24" s="219">
        <v>1</v>
      </c>
      <c r="N24" s="220">
        <v>1</v>
      </c>
      <c r="O24" s="220">
        <v>1</v>
      </c>
      <c r="P24" s="220">
        <v>1</v>
      </c>
      <c r="Q24" s="220">
        <v>1</v>
      </c>
      <c r="R24" s="220">
        <v>1</v>
      </c>
      <c r="S24" s="220">
        <v>1</v>
      </c>
      <c r="T24" s="220">
        <v>1</v>
      </c>
      <c r="U24" s="220">
        <v>1</v>
      </c>
      <c r="V24" s="220">
        <v>1</v>
      </c>
      <c r="W24" s="220">
        <v>1</v>
      </c>
      <c r="X24" s="220">
        <v>1</v>
      </c>
      <c r="Y24" s="220">
        <v>1</v>
      </c>
      <c r="Z24" s="220">
        <v>1</v>
      </c>
      <c r="AA24" s="220">
        <v>1</v>
      </c>
      <c r="AB24" s="220">
        <v>1</v>
      </c>
      <c r="AC24" s="220">
        <v>1</v>
      </c>
      <c r="AD24" s="221">
        <v>1</v>
      </c>
      <c r="AE24" s="227">
        <v>1</v>
      </c>
      <c r="AF24" s="220">
        <v>1</v>
      </c>
      <c r="AG24" s="220">
        <v>1</v>
      </c>
      <c r="AH24" s="220">
        <v>1</v>
      </c>
      <c r="AI24" s="220">
        <v>1</v>
      </c>
      <c r="AJ24" s="220">
        <v>1</v>
      </c>
      <c r="AK24" s="220">
        <v>1</v>
      </c>
      <c r="AL24" s="220">
        <v>1</v>
      </c>
      <c r="AM24" s="221">
        <v>1</v>
      </c>
      <c r="AN24" s="228">
        <v>8</v>
      </c>
      <c r="AO24" s="201"/>
      <c r="AP24" s="201"/>
      <c r="AQ24" s="201"/>
      <c r="AR24" s="201"/>
      <c r="AS24" s="201"/>
      <c r="AT24" s="201"/>
      <c r="AU24" s="201"/>
      <c r="AV24" s="226"/>
    </row>
    <row r="25" spans="2:48" ht="16.149999999999999" customHeight="1">
      <c r="B25" s="30" t="s">
        <v>34</v>
      </c>
      <c r="C25" s="72" t="str">
        <f>VLOOKUP(B25,Translation!$A$15:$C$57,3,0)</f>
        <v>Espacio exterior bioclimático</v>
      </c>
      <c r="D25" s="75" t="str">
        <f>IFERROR(IF(G25=0,Translation!$C$119,IF(H25=0,Translation!$C$118,"")),"")</f>
        <v/>
      </c>
      <c r="E25" s="201"/>
      <c r="F25" s="27" t="e">
        <f t="shared" si="0"/>
        <v>#N/A</v>
      </c>
      <c r="G25" s="28" t="e">
        <f t="shared" si="1"/>
        <v>#N/A</v>
      </c>
      <c r="H25" s="29" t="e">
        <f t="shared" si="2"/>
        <v>#N/A</v>
      </c>
      <c r="I25" s="82" t="str">
        <f t="shared" si="3"/>
        <v>A8.</v>
      </c>
      <c r="J25" s="113">
        <v>1</v>
      </c>
      <c r="K25" s="114">
        <v>1</v>
      </c>
      <c r="L25" s="115">
        <v>1</v>
      </c>
      <c r="M25" s="219">
        <v>1</v>
      </c>
      <c r="N25" s="220">
        <v>1</v>
      </c>
      <c r="O25" s="220">
        <v>1</v>
      </c>
      <c r="P25" s="220">
        <v>1</v>
      </c>
      <c r="Q25" s="220">
        <v>1</v>
      </c>
      <c r="R25" s="220">
        <v>1</v>
      </c>
      <c r="S25" s="220">
        <v>1</v>
      </c>
      <c r="T25" s="220">
        <v>1</v>
      </c>
      <c r="U25" s="220">
        <v>1</v>
      </c>
      <c r="V25" s="220">
        <v>1</v>
      </c>
      <c r="W25" s="220">
        <v>1</v>
      </c>
      <c r="X25" s="220">
        <v>1</v>
      </c>
      <c r="Y25" s="220">
        <v>1</v>
      </c>
      <c r="Z25" s="220">
        <v>1</v>
      </c>
      <c r="AA25" s="220">
        <v>1</v>
      </c>
      <c r="AB25" s="220">
        <v>1</v>
      </c>
      <c r="AC25" s="220">
        <v>1</v>
      </c>
      <c r="AD25" s="221">
        <v>1</v>
      </c>
      <c r="AE25" s="227">
        <v>1</v>
      </c>
      <c r="AF25" s="220">
        <v>1</v>
      </c>
      <c r="AG25" s="220">
        <v>1</v>
      </c>
      <c r="AH25" s="220">
        <v>1</v>
      </c>
      <c r="AI25" s="220">
        <v>1</v>
      </c>
      <c r="AJ25" s="220">
        <v>1</v>
      </c>
      <c r="AK25" s="220">
        <v>1</v>
      </c>
      <c r="AL25" s="220">
        <v>1</v>
      </c>
      <c r="AM25" s="221">
        <v>1</v>
      </c>
      <c r="AN25" s="228">
        <v>9</v>
      </c>
      <c r="AO25" s="201"/>
      <c r="AP25" s="201"/>
      <c r="AQ25" s="201"/>
      <c r="AR25" s="201"/>
      <c r="AS25" s="201"/>
      <c r="AT25" s="201"/>
      <c r="AU25" s="201"/>
      <c r="AV25" s="226"/>
    </row>
    <row r="26" spans="2:48" ht="16.149999999999999" customHeight="1">
      <c r="B26" s="30" t="s">
        <v>35</v>
      </c>
      <c r="C26" s="72" t="str">
        <f>VLOOKUP(B26,Translation!$A$15:$C$57,3,0)</f>
        <v>Espacios interiores más sanos</v>
      </c>
      <c r="D26" s="75" t="str">
        <f>IFERROR(IF(G26=0,Translation!$C$119,IF(H26=0,Translation!$C$118,"")),"")</f>
        <v/>
      </c>
      <c r="E26" s="201"/>
      <c r="F26" s="27" t="e">
        <f t="shared" si="0"/>
        <v>#N/A</v>
      </c>
      <c r="G26" s="28" t="e">
        <f t="shared" si="1"/>
        <v>#N/A</v>
      </c>
      <c r="H26" s="29" t="e">
        <f t="shared" si="2"/>
        <v>#N/A</v>
      </c>
      <c r="I26" s="82" t="str">
        <f t="shared" si="3"/>
        <v>A9.</v>
      </c>
      <c r="J26" s="113">
        <v>1</v>
      </c>
      <c r="K26" s="114">
        <v>1</v>
      </c>
      <c r="L26" s="115">
        <v>1</v>
      </c>
      <c r="M26" s="219">
        <v>1</v>
      </c>
      <c r="N26" s="220">
        <v>1</v>
      </c>
      <c r="O26" s="220">
        <v>1</v>
      </c>
      <c r="P26" s="220">
        <v>1</v>
      </c>
      <c r="Q26" s="220">
        <v>1</v>
      </c>
      <c r="R26" s="220">
        <v>1</v>
      </c>
      <c r="S26" s="220">
        <v>1</v>
      </c>
      <c r="T26" s="220">
        <v>1</v>
      </c>
      <c r="U26" s="220">
        <v>1</v>
      </c>
      <c r="V26" s="220">
        <v>1</v>
      </c>
      <c r="W26" s="220">
        <v>1</v>
      </c>
      <c r="X26" s="220">
        <v>1</v>
      </c>
      <c r="Y26" s="220">
        <v>1</v>
      </c>
      <c r="Z26" s="220">
        <v>1</v>
      </c>
      <c r="AA26" s="220">
        <v>1</v>
      </c>
      <c r="AB26" s="220">
        <v>1</v>
      </c>
      <c r="AC26" s="220">
        <v>1</v>
      </c>
      <c r="AD26" s="221">
        <v>1</v>
      </c>
      <c r="AE26" s="227">
        <v>1</v>
      </c>
      <c r="AF26" s="220">
        <v>1</v>
      </c>
      <c r="AG26" s="220">
        <v>1</v>
      </c>
      <c r="AH26" s="220">
        <v>1</v>
      </c>
      <c r="AI26" s="220">
        <v>1</v>
      </c>
      <c r="AJ26" s="220">
        <v>1</v>
      </c>
      <c r="AK26" s="220">
        <v>1</v>
      </c>
      <c r="AL26" s="220">
        <v>1</v>
      </c>
      <c r="AM26" s="221">
        <v>1</v>
      </c>
      <c r="AN26" s="228">
        <v>10</v>
      </c>
      <c r="AO26" s="201"/>
      <c r="AP26" s="201"/>
      <c r="AQ26" s="201"/>
      <c r="AR26" s="201"/>
      <c r="AS26" s="201"/>
      <c r="AT26" s="201"/>
      <c r="AU26" s="201"/>
      <c r="AV26" s="226"/>
    </row>
    <row r="27" spans="2:48" ht="16.149999999999999" customHeight="1">
      <c r="B27" s="30" t="s">
        <v>36</v>
      </c>
      <c r="C27" s="72" t="str">
        <f>VLOOKUP(B27,Translation!$A$15:$C$57,3,0)</f>
        <v>Producción de energía sin combustibles fósiles y eficiente</v>
      </c>
      <c r="D27" s="75" t="str">
        <f>IFERROR(IF(G27=0,Translation!$C$119,IF(H27=0,Translation!$C$118,"")),"")</f>
        <v/>
      </c>
      <c r="E27" s="201"/>
      <c r="F27" s="27" t="e">
        <f t="shared" si="0"/>
        <v>#N/A</v>
      </c>
      <c r="G27" s="28" t="e">
        <f t="shared" si="1"/>
        <v>#N/A</v>
      </c>
      <c r="H27" s="29" t="e">
        <f t="shared" si="2"/>
        <v>#N/A</v>
      </c>
      <c r="I27" s="82" t="str">
        <f t="shared" si="3"/>
        <v>T1.</v>
      </c>
      <c r="J27" s="113">
        <v>1</v>
      </c>
      <c r="K27" s="114">
        <v>1</v>
      </c>
      <c r="L27" s="115">
        <v>1</v>
      </c>
      <c r="M27" s="219">
        <v>1</v>
      </c>
      <c r="N27" s="220">
        <v>1</v>
      </c>
      <c r="O27" s="220">
        <v>1</v>
      </c>
      <c r="P27" s="220">
        <v>1</v>
      </c>
      <c r="Q27" s="220">
        <v>1</v>
      </c>
      <c r="R27" s="220">
        <v>1</v>
      </c>
      <c r="S27" s="220">
        <v>1</v>
      </c>
      <c r="T27" s="220">
        <v>1</v>
      </c>
      <c r="U27" s="220">
        <v>1</v>
      </c>
      <c r="V27" s="220">
        <v>1</v>
      </c>
      <c r="W27" s="220">
        <v>1</v>
      </c>
      <c r="X27" s="220">
        <v>1</v>
      </c>
      <c r="Y27" s="220">
        <v>1</v>
      </c>
      <c r="Z27" s="220">
        <v>1</v>
      </c>
      <c r="AA27" s="220">
        <v>1</v>
      </c>
      <c r="AB27" s="220">
        <v>1</v>
      </c>
      <c r="AC27" s="220">
        <v>1</v>
      </c>
      <c r="AD27" s="221">
        <v>1</v>
      </c>
      <c r="AE27" s="227">
        <v>1</v>
      </c>
      <c r="AF27" s="220">
        <v>1</v>
      </c>
      <c r="AG27" s="220">
        <v>1</v>
      </c>
      <c r="AH27" s="220">
        <v>1</v>
      </c>
      <c r="AI27" s="220">
        <v>1</v>
      </c>
      <c r="AJ27" s="220">
        <v>1</v>
      </c>
      <c r="AK27" s="220">
        <v>1</v>
      </c>
      <c r="AL27" s="220">
        <v>1</v>
      </c>
      <c r="AM27" s="221">
        <v>1</v>
      </c>
      <c r="AN27" s="228">
        <v>11</v>
      </c>
      <c r="AO27" s="201"/>
      <c r="AP27" s="201"/>
      <c r="AQ27" s="201"/>
      <c r="AR27" s="201"/>
      <c r="AS27" s="201"/>
      <c r="AT27" s="201"/>
      <c r="AU27" s="201"/>
      <c r="AV27" s="226"/>
    </row>
    <row r="28" spans="2:48" ht="16.149999999999999" customHeight="1">
      <c r="B28" s="30" t="s">
        <v>37</v>
      </c>
      <c r="C28" s="72" t="str">
        <f>VLOOKUP(B28,Translation!$A$15:$C$57,3,0)</f>
        <v>Autoproducción de energía</v>
      </c>
      <c r="D28" s="75" t="str">
        <f>IFERROR(IF(G28=0,Translation!$C$119,IF(H28=0,Translation!$C$118,"")),"")</f>
        <v/>
      </c>
      <c r="E28" s="201"/>
      <c r="F28" s="27" t="e">
        <f t="shared" si="0"/>
        <v>#N/A</v>
      </c>
      <c r="G28" s="28" t="e">
        <f t="shared" si="1"/>
        <v>#N/A</v>
      </c>
      <c r="H28" s="29" t="e">
        <f t="shared" si="2"/>
        <v>#N/A</v>
      </c>
      <c r="I28" s="82" t="str">
        <f t="shared" si="3"/>
        <v>T2.</v>
      </c>
      <c r="J28" s="113">
        <v>1</v>
      </c>
      <c r="K28" s="114">
        <v>1</v>
      </c>
      <c r="L28" s="115">
        <v>1</v>
      </c>
      <c r="M28" s="219">
        <v>1</v>
      </c>
      <c r="N28" s="220">
        <v>1</v>
      </c>
      <c r="O28" s="220">
        <v>1</v>
      </c>
      <c r="P28" s="220">
        <v>1</v>
      </c>
      <c r="Q28" s="220">
        <v>1</v>
      </c>
      <c r="R28" s="220">
        <v>1</v>
      </c>
      <c r="S28" s="220">
        <v>1</v>
      </c>
      <c r="T28" s="220">
        <v>1</v>
      </c>
      <c r="U28" s="220">
        <v>1</v>
      </c>
      <c r="V28" s="220">
        <v>1</v>
      </c>
      <c r="W28" s="220">
        <v>1</v>
      </c>
      <c r="X28" s="220">
        <v>1</v>
      </c>
      <c r="Y28" s="220">
        <v>1</v>
      </c>
      <c r="Z28" s="220">
        <v>1</v>
      </c>
      <c r="AA28" s="220">
        <v>1</v>
      </c>
      <c r="AB28" s="220">
        <v>1</v>
      </c>
      <c r="AC28" s="220">
        <v>1</v>
      </c>
      <c r="AD28" s="221">
        <v>1</v>
      </c>
      <c r="AE28" s="227">
        <v>1</v>
      </c>
      <c r="AF28" s="220">
        <v>1</v>
      </c>
      <c r="AG28" s="220">
        <v>1</v>
      </c>
      <c r="AH28" s="220">
        <v>1</v>
      </c>
      <c r="AI28" s="220">
        <v>1</v>
      </c>
      <c r="AJ28" s="220">
        <v>1</v>
      </c>
      <c r="AK28" s="220">
        <v>1</v>
      </c>
      <c r="AL28" s="220">
        <v>1</v>
      </c>
      <c r="AM28" s="221">
        <v>1</v>
      </c>
      <c r="AN28" s="228">
        <v>12</v>
      </c>
      <c r="AO28" s="201"/>
      <c r="AP28" s="201"/>
      <c r="AQ28" s="201"/>
      <c r="AR28" s="201"/>
      <c r="AS28" s="201"/>
      <c r="AT28" s="201"/>
      <c r="AU28" s="201"/>
      <c r="AV28" s="226"/>
    </row>
    <row r="29" spans="2:48" ht="16.149999999999999" customHeight="1">
      <c r="B29" s="30" t="s">
        <v>38</v>
      </c>
      <c r="C29" s="72" t="str">
        <f>VLOOKUP(B29,Translation!$A$15:$C$57,3,0)</f>
        <v>Electrodomésticos e iluminación eficientes</v>
      </c>
      <c r="D29" s="75" t="str">
        <f>IFERROR(IF(G29=0,Translation!$C$119,IF(H29=0,Translation!$C$118,"")),"")</f>
        <v/>
      </c>
      <c r="E29" s="201"/>
      <c r="F29" s="27" t="e">
        <f t="shared" si="0"/>
        <v>#N/A</v>
      </c>
      <c r="G29" s="28" t="e">
        <f t="shared" si="1"/>
        <v>#N/A</v>
      </c>
      <c r="H29" s="29" t="e">
        <f t="shared" si="2"/>
        <v>#N/A</v>
      </c>
      <c r="I29" s="82" t="str">
        <f t="shared" si="3"/>
        <v>T3.</v>
      </c>
      <c r="J29" s="113">
        <v>1</v>
      </c>
      <c r="K29" s="114">
        <v>1</v>
      </c>
      <c r="L29" s="115">
        <v>1</v>
      </c>
      <c r="M29" s="219">
        <v>1</v>
      </c>
      <c r="N29" s="220">
        <v>1</v>
      </c>
      <c r="O29" s="220">
        <v>1</v>
      </c>
      <c r="P29" s="220">
        <v>1</v>
      </c>
      <c r="Q29" s="220">
        <v>1</v>
      </c>
      <c r="R29" s="220">
        <v>1</v>
      </c>
      <c r="S29" s="220">
        <v>1</v>
      </c>
      <c r="T29" s="220">
        <v>1</v>
      </c>
      <c r="U29" s="220">
        <v>1</v>
      </c>
      <c r="V29" s="220">
        <v>1</v>
      </c>
      <c r="W29" s="220">
        <v>1</v>
      </c>
      <c r="X29" s="220">
        <v>1</v>
      </c>
      <c r="Y29" s="220">
        <v>1</v>
      </c>
      <c r="Z29" s="220">
        <v>1</v>
      </c>
      <c r="AA29" s="220">
        <v>1</v>
      </c>
      <c r="AB29" s="220">
        <v>1</v>
      </c>
      <c r="AC29" s="220">
        <v>1</v>
      </c>
      <c r="AD29" s="221">
        <v>1</v>
      </c>
      <c r="AE29" s="227">
        <v>1</v>
      </c>
      <c r="AF29" s="220">
        <v>1</v>
      </c>
      <c r="AG29" s="220">
        <v>1</v>
      </c>
      <c r="AH29" s="220">
        <v>1</v>
      </c>
      <c r="AI29" s="220">
        <v>1</v>
      </c>
      <c r="AJ29" s="220">
        <v>1</v>
      </c>
      <c r="AK29" s="220">
        <v>1</v>
      </c>
      <c r="AL29" s="220">
        <v>1</v>
      </c>
      <c r="AM29" s="221">
        <v>1</v>
      </c>
      <c r="AN29" s="228">
        <v>13</v>
      </c>
      <c r="AO29" s="201"/>
      <c r="AP29" s="201"/>
      <c r="AQ29" s="201"/>
      <c r="AR29" s="201"/>
      <c r="AS29" s="201"/>
      <c r="AT29" s="201"/>
      <c r="AU29" s="201"/>
      <c r="AV29" s="226"/>
    </row>
    <row r="30" spans="2:48" ht="16.149999999999999" customHeight="1">
      <c r="B30" s="30" t="s">
        <v>39</v>
      </c>
      <c r="C30" s="72" t="str">
        <f>VLOOKUP(B30,Translation!$A$15:$C$57,3,0)</f>
        <v>Ventilación constante para un ambiente interior confortable y sano</v>
      </c>
      <c r="D30" s="75" t="str">
        <f>IFERROR(IF(G30=0,Translation!$C$119,IF(H30=0,Translation!$C$118,"")),"")</f>
        <v/>
      </c>
      <c r="E30" s="201"/>
      <c r="F30" s="27" t="e">
        <f t="shared" si="0"/>
        <v>#N/A</v>
      </c>
      <c r="G30" s="28" t="e">
        <f t="shared" si="1"/>
        <v>#N/A</v>
      </c>
      <c r="H30" s="29" t="e">
        <f t="shared" si="2"/>
        <v>#N/A</v>
      </c>
      <c r="I30" s="82" t="str">
        <f t="shared" si="3"/>
        <v>T4.</v>
      </c>
      <c r="J30" s="113">
        <v>1</v>
      </c>
      <c r="K30" s="114">
        <v>1</v>
      </c>
      <c r="L30" s="115">
        <v>1</v>
      </c>
      <c r="M30" s="219">
        <v>1</v>
      </c>
      <c r="N30" s="220">
        <v>1</v>
      </c>
      <c r="O30" s="220">
        <v>1</v>
      </c>
      <c r="P30" s="220">
        <v>1</v>
      </c>
      <c r="Q30" s="220">
        <v>1</v>
      </c>
      <c r="R30" s="220">
        <v>1</v>
      </c>
      <c r="S30" s="220">
        <v>1</v>
      </c>
      <c r="T30" s="220">
        <v>1</v>
      </c>
      <c r="U30" s="220">
        <v>1</v>
      </c>
      <c r="V30" s="220">
        <v>1</v>
      </c>
      <c r="W30" s="220">
        <v>1</v>
      </c>
      <c r="X30" s="220">
        <v>1</v>
      </c>
      <c r="Y30" s="220">
        <v>1</v>
      </c>
      <c r="Z30" s="220">
        <v>1</v>
      </c>
      <c r="AA30" s="220">
        <v>1</v>
      </c>
      <c r="AB30" s="220">
        <v>1</v>
      </c>
      <c r="AC30" s="220">
        <v>1</v>
      </c>
      <c r="AD30" s="221">
        <v>1</v>
      </c>
      <c r="AE30" s="227">
        <v>1</v>
      </c>
      <c r="AF30" s="220">
        <v>1</v>
      </c>
      <c r="AG30" s="220">
        <v>1</v>
      </c>
      <c r="AH30" s="220">
        <v>1</v>
      </c>
      <c r="AI30" s="220">
        <v>1</v>
      </c>
      <c r="AJ30" s="220">
        <v>1</v>
      </c>
      <c r="AK30" s="220">
        <v>1</v>
      </c>
      <c r="AL30" s="220">
        <v>1</v>
      </c>
      <c r="AM30" s="221">
        <v>1</v>
      </c>
      <c r="AN30" s="228">
        <v>14</v>
      </c>
      <c r="AO30" s="201"/>
      <c r="AP30" s="201"/>
      <c r="AQ30" s="201"/>
      <c r="AR30" s="201"/>
      <c r="AS30" s="201"/>
      <c r="AT30" s="201"/>
      <c r="AU30" s="201"/>
      <c r="AV30" s="226"/>
    </row>
    <row r="31" spans="2:48" ht="16.149999999999999" customHeight="1">
      <c r="B31" s="30" t="s">
        <v>40</v>
      </c>
      <c r="C31" s="72" t="str">
        <f>VLOOKUP(B31,Translation!$A$15:$C$57,3,0)</f>
        <v>Refrigeración eficiente</v>
      </c>
      <c r="D31" s="75" t="str">
        <f>IFERROR(IF(G31=0,Translation!$C$119,IF(H31=0,Translation!$C$118,"")),"")</f>
        <v/>
      </c>
      <c r="E31" s="201"/>
      <c r="F31" s="27" t="e">
        <f t="shared" si="0"/>
        <v>#N/A</v>
      </c>
      <c r="G31" s="28" t="e">
        <f t="shared" si="1"/>
        <v>#N/A</v>
      </c>
      <c r="H31" s="29" t="e">
        <f t="shared" si="2"/>
        <v>#N/A</v>
      </c>
      <c r="I31" s="82" t="str">
        <f t="shared" si="3"/>
        <v>T5.</v>
      </c>
      <c r="J31" s="113">
        <v>1</v>
      </c>
      <c r="K31" s="114">
        <v>1</v>
      </c>
      <c r="L31" s="115">
        <v>1</v>
      </c>
      <c r="M31" s="219">
        <v>1</v>
      </c>
      <c r="N31" s="220">
        <v>1</v>
      </c>
      <c r="O31" s="220">
        <v>1</v>
      </c>
      <c r="P31" s="220">
        <v>1</v>
      </c>
      <c r="Q31" s="220">
        <v>1</v>
      </c>
      <c r="R31" s="220">
        <v>1</v>
      </c>
      <c r="S31" s="220">
        <v>1</v>
      </c>
      <c r="T31" s="220">
        <v>1</v>
      </c>
      <c r="U31" s="220">
        <v>1</v>
      </c>
      <c r="V31" s="220">
        <v>1</v>
      </c>
      <c r="W31" s="220">
        <v>1</v>
      </c>
      <c r="X31" s="220">
        <v>1</v>
      </c>
      <c r="Y31" s="220">
        <v>1</v>
      </c>
      <c r="Z31" s="220">
        <v>1</v>
      </c>
      <c r="AA31" s="220">
        <v>1</v>
      </c>
      <c r="AB31" s="220">
        <v>1</v>
      </c>
      <c r="AC31" s="220">
        <v>1</v>
      </c>
      <c r="AD31" s="221">
        <v>1</v>
      </c>
      <c r="AE31" s="227">
        <v>1</v>
      </c>
      <c r="AF31" s="220">
        <v>1</v>
      </c>
      <c r="AG31" s="220">
        <v>1</v>
      </c>
      <c r="AH31" s="220">
        <v>1</v>
      </c>
      <c r="AI31" s="220">
        <v>1</v>
      </c>
      <c r="AJ31" s="220">
        <v>1</v>
      </c>
      <c r="AK31" s="220">
        <v>1</v>
      </c>
      <c r="AL31" s="220">
        <v>1</v>
      </c>
      <c r="AM31" s="221">
        <v>1</v>
      </c>
      <c r="AN31" s="228">
        <v>15</v>
      </c>
      <c r="AO31" s="201"/>
      <c r="AP31" s="201"/>
      <c r="AQ31" s="201"/>
      <c r="AR31" s="201"/>
      <c r="AS31" s="201"/>
      <c r="AT31" s="201"/>
      <c r="AU31" s="201"/>
      <c r="AV31" s="226"/>
    </row>
    <row r="32" spans="2:48" ht="16.149999999999999" customHeight="1">
      <c r="B32" s="30" t="s">
        <v>41</v>
      </c>
      <c r="C32" s="72" t="str">
        <f>VLOOKUP(B32,Translation!$A$15:$C$57,3,0)</f>
        <v>Uso eficiente de agua</v>
      </c>
      <c r="D32" s="75" t="str">
        <f>IFERROR(IF(G32=0,Translation!$C$119,IF(H32=0,Translation!$C$118,"")),"")</f>
        <v/>
      </c>
      <c r="E32" s="201"/>
      <c r="F32" s="27" t="e">
        <f t="shared" si="0"/>
        <v>#N/A</v>
      </c>
      <c r="G32" s="28" t="e">
        <f t="shared" si="1"/>
        <v>#N/A</v>
      </c>
      <c r="H32" s="29" t="e">
        <f t="shared" si="2"/>
        <v>#N/A</v>
      </c>
      <c r="I32" s="82" t="str">
        <f t="shared" si="3"/>
        <v>T6.</v>
      </c>
      <c r="J32" s="113">
        <v>1</v>
      </c>
      <c r="K32" s="114">
        <v>1</v>
      </c>
      <c r="L32" s="115">
        <v>1</v>
      </c>
      <c r="M32" s="219">
        <v>1</v>
      </c>
      <c r="N32" s="220">
        <v>1</v>
      </c>
      <c r="O32" s="220">
        <v>1</v>
      </c>
      <c r="P32" s="220">
        <v>1</v>
      </c>
      <c r="Q32" s="220">
        <v>1</v>
      </c>
      <c r="R32" s="220">
        <v>1</v>
      </c>
      <c r="S32" s="220">
        <v>1</v>
      </c>
      <c r="T32" s="220">
        <v>1</v>
      </c>
      <c r="U32" s="220">
        <v>1</v>
      </c>
      <c r="V32" s="220">
        <v>1</v>
      </c>
      <c r="W32" s="220">
        <v>1</v>
      </c>
      <c r="X32" s="220">
        <v>1</v>
      </c>
      <c r="Y32" s="220">
        <v>1</v>
      </c>
      <c r="Z32" s="220">
        <v>1</v>
      </c>
      <c r="AA32" s="220">
        <v>1</v>
      </c>
      <c r="AB32" s="220">
        <v>1</v>
      </c>
      <c r="AC32" s="220">
        <v>1</v>
      </c>
      <c r="AD32" s="221">
        <v>1</v>
      </c>
      <c r="AE32" s="227">
        <v>1</v>
      </c>
      <c r="AF32" s="220">
        <v>1</v>
      </c>
      <c r="AG32" s="220">
        <v>1</v>
      </c>
      <c r="AH32" s="220">
        <v>1</v>
      </c>
      <c r="AI32" s="220">
        <v>1</v>
      </c>
      <c r="AJ32" s="220">
        <v>1</v>
      </c>
      <c r="AK32" s="220">
        <v>1</v>
      </c>
      <c r="AL32" s="220">
        <v>1</v>
      </c>
      <c r="AM32" s="221">
        <v>1</v>
      </c>
      <c r="AN32" s="228">
        <v>16</v>
      </c>
      <c r="AO32" s="201"/>
      <c r="AP32" s="201"/>
      <c r="AQ32" s="201"/>
      <c r="AR32" s="201"/>
      <c r="AS32" s="201"/>
      <c r="AT32" s="201"/>
      <c r="AU32" s="201"/>
      <c r="AV32" s="226"/>
    </row>
    <row r="33" spans="2:48" ht="16.149999999999999" customHeight="1">
      <c r="B33" s="30" t="s">
        <v>42</v>
      </c>
      <c r="C33" s="72" t="str">
        <f>VLOOKUP(B33,Translation!$A$15:$C$57,3,0)</f>
        <v>Manual del usuario</v>
      </c>
      <c r="D33" s="75" t="str">
        <f>IFERROR(IF(G33=0,Translation!$C$119,IF(H33=0,Translation!$C$118,"")),"")</f>
        <v/>
      </c>
      <c r="E33" s="201"/>
      <c r="F33" s="27" t="e">
        <f t="shared" si="0"/>
        <v>#N/A</v>
      </c>
      <c r="G33" s="28" t="e">
        <f t="shared" si="1"/>
        <v>#N/A</v>
      </c>
      <c r="H33" s="29" t="e">
        <f t="shared" si="2"/>
        <v>#N/A</v>
      </c>
      <c r="I33" s="82" t="str">
        <f t="shared" si="3"/>
        <v>O1.</v>
      </c>
      <c r="J33" s="113">
        <v>1</v>
      </c>
      <c r="K33" s="114">
        <v>1</v>
      </c>
      <c r="L33" s="115">
        <v>1</v>
      </c>
      <c r="M33" s="219">
        <v>1</v>
      </c>
      <c r="N33" s="220">
        <v>1</v>
      </c>
      <c r="O33" s="220">
        <v>1</v>
      </c>
      <c r="P33" s="220">
        <v>1</v>
      </c>
      <c r="Q33" s="220">
        <v>1</v>
      </c>
      <c r="R33" s="220">
        <v>1</v>
      </c>
      <c r="S33" s="220">
        <v>1</v>
      </c>
      <c r="T33" s="220">
        <v>1</v>
      </c>
      <c r="U33" s="220">
        <v>1</v>
      </c>
      <c r="V33" s="220">
        <v>1</v>
      </c>
      <c r="W33" s="220">
        <v>1</v>
      </c>
      <c r="X33" s="220">
        <v>1</v>
      </c>
      <c r="Y33" s="220">
        <v>1</v>
      </c>
      <c r="Z33" s="220">
        <v>1</v>
      </c>
      <c r="AA33" s="220">
        <v>1</v>
      </c>
      <c r="AB33" s="220">
        <v>1</v>
      </c>
      <c r="AC33" s="220">
        <v>1</v>
      </c>
      <c r="AD33" s="221">
        <v>1</v>
      </c>
      <c r="AE33" s="227">
        <v>1</v>
      </c>
      <c r="AF33" s="220">
        <v>1</v>
      </c>
      <c r="AG33" s="220">
        <v>1</v>
      </c>
      <c r="AH33" s="220">
        <v>1</v>
      </c>
      <c r="AI33" s="220">
        <v>1</v>
      </c>
      <c r="AJ33" s="220">
        <v>1</v>
      </c>
      <c r="AK33" s="220">
        <v>1</v>
      </c>
      <c r="AL33" s="220">
        <v>1</v>
      </c>
      <c r="AM33" s="221">
        <v>1</v>
      </c>
      <c r="AN33" s="228">
        <v>17</v>
      </c>
      <c r="AO33" s="201"/>
      <c r="AP33" s="201"/>
      <c r="AQ33" s="201"/>
      <c r="AR33" s="201"/>
      <c r="AS33" s="201"/>
      <c r="AT33" s="201"/>
      <c r="AU33" s="201"/>
      <c r="AV33" s="226"/>
    </row>
    <row r="34" spans="2:48" ht="16.149999999999999" customHeight="1">
      <c r="B34" s="118" t="s">
        <v>43</v>
      </c>
      <c r="C34" s="124" t="str">
        <f>VLOOKUP(B34,Translation!$A$15:$C$57,3,0)</f>
        <v>Medición del consumo</v>
      </c>
      <c r="D34" s="125" t="str">
        <f>IFERROR(IF(G34=0,Translation!$C$119,IF(H34=0,Translation!$C$118,"")),"")</f>
        <v/>
      </c>
      <c r="E34" s="201"/>
      <c r="F34" s="27" t="e">
        <f t="shared" si="0"/>
        <v>#N/A</v>
      </c>
      <c r="G34" s="28" t="e">
        <f t="shared" si="1"/>
        <v>#N/A</v>
      </c>
      <c r="H34" s="29" t="e">
        <f t="shared" si="2"/>
        <v>#N/A</v>
      </c>
      <c r="I34" s="82" t="str">
        <f t="shared" si="3"/>
        <v>O2.</v>
      </c>
      <c r="J34" s="113">
        <v>1</v>
      </c>
      <c r="K34" s="114">
        <v>1</v>
      </c>
      <c r="L34" s="115">
        <v>1</v>
      </c>
      <c r="M34" s="219">
        <v>1</v>
      </c>
      <c r="N34" s="220">
        <v>1</v>
      </c>
      <c r="O34" s="220">
        <v>1</v>
      </c>
      <c r="P34" s="220">
        <v>1</v>
      </c>
      <c r="Q34" s="220">
        <v>1</v>
      </c>
      <c r="R34" s="220">
        <v>1</v>
      </c>
      <c r="S34" s="220">
        <v>1</v>
      </c>
      <c r="T34" s="220">
        <v>1</v>
      </c>
      <c r="U34" s="220">
        <v>1</v>
      </c>
      <c r="V34" s="220">
        <v>1</v>
      </c>
      <c r="W34" s="220">
        <v>1</v>
      </c>
      <c r="X34" s="220">
        <v>1</v>
      </c>
      <c r="Y34" s="220">
        <v>1</v>
      </c>
      <c r="Z34" s="220">
        <v>1</v>
      </c>
      <c r="AA34" s="220">
        <v>1</v>
      </c>
      <c r="AB34" s="220">
        <v>1</v>
      </c>
      <c r="AC34" s="220">
        <v>1</v>
      </c>
      <c r="AD34" s="221">
        <v>1</v>
      </c>
      <c r="AE34" s="227">
        <v>1</v>
      </c>
      <c r="AF34" s="220">
        <v>1</v>
      </c>
      <c r="AG34" s="220">
        <v>1</v>
      </c>
      <c r="AH34" s="220">
        <v>1</v>
      </c>
      <c r="AI34" s="220">
        <v>1</v>
      </c>
      <c r="AJ34" s="220">
        <v>1</v>
      </c>
      <c r="AK34" s="220">
        <v>1</v>
      </c>
      <c r="AL34" s="220">
        <v>1</v>
      </c>
      <c r="AM34" s="221">
        <v>1</v>
      </c>
      <c r="AN34" s="228">
        <v>18</v>
      </c>
      <c r="AO34" s="201"/>
      <c r="AP34" s="201"/>
      <c r="AQ34" s="201"/>
      <c r="AR34" s="201"/>
      <c r="AS34" s="201"/>
      <c r="AT34" s="201"/>
      <c r="AU34" s="201"/>
      <c r="AV34" s="226"/>
    </row>
    <row r="35" spans="2:48" ht="16.149999999999999" customHeight="1" thickBot="1">
      <c r="B35" s="32" t="s">
        <v>44</v>
      </c>
      <c r="C35" s="73" t="str">
        <f>VLOOKUP(B35,Translation!$A$15:$C$57,3,0)</f>
        <v>Control de calidad del aire interior</v>
      </c>
      <c r="D35" s="76" t="str">
        <f>IFERROR(IF(G35=0,Translation!$C$119,IF(H35=0,Translation!$C$118,"")),"")</f>
        <v/>
      </c>
      <c r="E35" s="201"/>
      <c r="F35" s="27" t="e">
        <f t="shared" ref="F35" si="4">G35*H35</f>
        <v>#N/A</v>
      </c>
      <c r="G35" s="28" t="e">
        <f t="shared" si="1"/>
        <v>#N/A</v>
      </c>
      <c r="H35" s="29" t="e">
        <f t="shared" si="2"/>
        <v>#N/A</v>
      </c>
      <c r="I35" s="82" t="str">
        <f t="shared" si="3"/>
        <v>O3.</v>
      </c>
      <c r="J35" s="113">
        <v>0</v>
      </c>
      <c r="K35" s="114">
        <v>1</v>
      </c>
      <c r="L35" s="115">
        <v>1</v>
      </c>
      <c r="M35" s="219">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1">
        <v>1</v>
      </c>
      <c r="AE35" s="227">
        <v>1</v>
      </c>
      <c r="AF35" s="220">
        <v>1</v>
      </c>
      <c r="AG35" s="220">
        <v>1</v>
      </c>
      <c r="AH35" s="220">
        <v>1</v>
      </c>
      <c r="AI35" s="220">
        <v>1</v>
      </c>
      <c r="AJ35" s="220">
        <v>1</v>
      </c>
      <c r="AK35" s="220">
        <v>1</v>
      </c>
      <c r="AL35" s="220">
        <v>1</v>
      </c>
      <c r="AM35" s="221">
        <v>1</v>
      </c>
      <c r="AN35" s="228">
        <v>19</v>
      </c>
      <c r="AO35" s="201"/>
      <c r="AP35" s="201"/>
      <c r="AQ35" s="201"/>
      <c r="AR35" s="201"/>
      <c r="AS35" s="201"/>
      <c r="AT35" s="201"/>
      <c r="AU35" s="201"/>
      <c r="AV35" s="226"/>
    </row>
    <row r="36" spans="2:48" ht="16.149999999999999" customHeight="1" thickBot="1">
      <c r="B36" s="159"/>
      <c r="C36" s="159"/>
      <c r="D36" s="201"/>
      <c r="E36" s="201"/>
      <c r="F36" s="27"/>
      <c r="G36" s="28" t="e">
        <f t="shared" si="1"/>
        <v>#N/A</v>
      </c>
      <c r="H36" s="29" t="e">
        <f t="shared" si="2"/>
        <v>#N/A</v>
      </c>
      <c r="I36" s="82"/>
      <c r="J36" s="27"/>
      <c r="K36" s="28"/>
      <c r="L36" s="29"/>
      <c r="M36" s="229"/>
      <c r="N36" s="230"/>
      <c r="O36" s="230"/>
      <c r="P36" s="230"/>
      <c r="Q36" s="230"/>
      <c r="R36" s="230"/>
      <c r="S36" s="230"/>
      <c r="T36" s="230"/>
      <c r="U36" s="230"/>
      <c r="V36" s="230"/>
      <c r="W36" s="230"/>
      <c r="X36" s="230"/>
      <c r="Y36" s="230"/>
      <c r="Z36" s="230"/>
      <c r="AA36" s="230"/>
      <c r="AB36" s="230"/>
      <c r="AC36" s="230"/>
      <c r="AD36" s="231"/>
      <c r="AE36" s="232"/>
      <c r="AF36" s="230"/>
      <c r="AG36" s="230"/>
      <c r="AH36" s="230"/>
      <c r="AI36" s="230"/>
      <c r="AJ36" s="230"/>
      <c r="AK36" s="230"/>
      <c r="AL36" s="230"/>
      <c r="AM36" s="231"/>
      <c r="AN36" s="228">
        <v>20</v>
      </c>
      <c r="AO36" s="201"/>
      <c r="AP36" s="201"/>
      <c r="AQ36" s="201"/>
      <c r="AR36" s="201"/>
      <c r="AS36" s="201"/>
      <c r="AT36" s="201"/>
      <c r="AU36" s="201"/>
      <c r="AV36" s="226"/>
    </row>
    <row r="37" spans="2:48" s="18" customFormat="1" ht="16.149999999999999" customHeight="1" thickBot="1">
      <c r="B37" s="160" t="str">
        <f>Translation!C75&amp;" "&amp;Translation!C136</f>
        <v>Requisitos electivos (como mínimo un tercio debe cumplirse)</v>
      </c>
      <c r="C37" s="161"/>
      <c r="D37" s="233"/>
      <c r="E37" s="206"/>
      <c r="F37" s="27"/>
      <c r="G37" s="28" t="e">
        <f t="shared" si="1"/>
        <v>#N/A</v>
      </c>
      <c r="H37" s="29" t="e">
        <f t="shared" si="2"/>
        <v>#N/A</v>
      </c>
      <c r="I37" s="82"/>
      <c r="J37" s="27"/>
      <c r="K37" s="28"/>
      <c r="L37" s="29"/>
      <c r="M37" s="229"/>
      <c r="N37" s="230"/>
      <c r="O37" s="230"/>
      <c r="P37" s="230"/>
      <c r="Q37" s="230"/>
      <c r="R37" s="230"/>
      <c r="S37" s="230"/>
      <c r="T37" s="230"/>
      <c r="U37" s="230"/>
      <c r="V37" s="230"/>
      <c r="W37" s="230"/>
      <c r="X37" s="230"/>
      <c r="Y37" s="230"/>
      <c r="Z37" s="230"/>
      <c r="AA37" s="230"/>
      <c r="AB37" s="230"/>
      <c r="AC37" s="230"/>
      <c r="AD37" s="231"/>
      <c r="AE37" s="232"/>
      <c r="AF37" s="230"/>
      <c r="AG37" s="230"/>
      <c r="AH37" s="230"/>
      <c r="AI37" s="230"/>
      <c r="AJ37" s="230"/>
      <c r="AK37" s="230"/>
      <c r="AL37" s="230"/>
      <c r="AM37" s="231"/>
      <c r="AN37" s="228">
        <v>21</v>
      </c>
      <c r="AO37" s="206"/>
      <c r="AP37" s="206"/>
      <c r="AQ37" s="206"/>
      <c r="AR37" s="206"/>
      <c r="AS37" s="206"/>
      <c r="AT37" s="206"/>
      <c r="AU37" s="206"/>
      <c r="AV37" s="210"/>
    </row>
    <row r="38" spans="2:48" s="18" customFormat="1" ht="16.149999999999999" customHeight="1">
      <c r="B38" s="25" t="s">
        <v>45</v>
      </c>
      <c r="C38" s="71" t="str">
        <f>VLOOKUP(B38,Translation!$A$15:$C$57,3,0)</f>
        <v>Aprovechamiento de la luz natural</v>
      </c>
      <c r="D38" s="74" t="str">
        <f>IFERROR(IF(G38=0,Translation!$C$119,IF(H38=0,Translation!$C$118,"")),"")</f>
        <v/>
      </c>
      <c r="E38" s="206"/>
      <c r="F38" s="27" t="e">
        <f>G38*H38</f>
        <v>#N/A</v>
      </c>
      <c r="G38" s="28" t="e">
        <f t="shared" si="1"/>
        <v>#N/A</v>
      </c>
      <c r="H38" s="29" t="e">
        <f t="shared" si="2"/>
        <v>#N/A</v>
      </c>
      <c r="I38" s="82" t="str">
        <f t="shared" ref="I38" si="5">B38</f>
        <v>A4.a</v>
      </c>
      <c r="J38" s="113">
        <v>0</v>
      </c>
      <c r="K38" s="114">
        <v>0</v>
      </c>
      <c r="L38" s="115">
        <v>1</v>
      </c>
      <c r="M38" s="219">
        <v>1</v>
      </c>
      <c r="N38" s="220">
        <v>1</v>
      </c>
      <c r="O38" s="220">
        <v>1</v>
      </c>
      <c r="P38" s="220">
        <v>1</v>
      </c>
      <c r="Q38" s="220">
        <v>1</v>
      </c>
      <c r="R38" s="220">
        <v>1</v>
      </c>
      <c r="S38" s="220">
        <v>1</v>
      </c>
      <c r="T38" s="220">
        <v>1</v>
      </c>
      <c r="U38" s="220">
        <v>1</v>
      </c>
      <c r="V38" s="220">
        <v>1</v>
      </c>
      <c r="W38" s="220">
        <v>1</v>
      </c>
      <c r="X38" s="220">
        <v>1</v>
      </c>
      <c r="Y38" s="220">
        <v>1</v>
      </c>
      <c r="Z38" s="220">
        <v>1</v>
      </c>
      <c r="AA38" s="220">
        <v>1</v>
      </c>
      <c r="AB38" s="220">
        <v>1</v>
      </c>
      <c r="AC38" s="220">
        <v>1</v>
      </c>
      <c r="AD38" s="221">
        <v>1</v>
      </c>
      <c r="AE38" s="227">
        <v>1</v>
      </c>
      <c r="AF38" s="220">
        <v>1</v>
      </c>
      <c r="AG38" s="220">
        <v>1</v>
      </c>
      <c r="AH38" s="220">
        <v>1</v>
      </c>
      <c r="AI38" s="220">
        <v>1</v>
      </c>
      <c r="AJ38" s="220">
        <v>1</v>
      </c>
      <c r="AK38" s="220">
        <v>1</v>
      </c>
      <c r="AL38" s="220">
        <v>1</v>
      </c>
      <c r="AM38" s="221">
        <v>1</v>
      </c>
      <c r="AN38" s="228">
        <v>22</v>
      </c>
      <c r="AO38" s="206"/>
      <c r="AP38" s="206"/>
      <c r="AQ38" s="206"/>
      <c r="AR38" s="206"/>
      <c r="AS38" s="206"/>
      <c r="AT38" s="206"/>
      <c r="AU38" s="206"/>
      <c r="AV38" s="210"/>
    </row>
    <row r="39" spans="2:48" ht="16.149999999999999" customHeight="1">
      <c r="B39" s="25" t="s">
        <v>46</v>
      </c>
      <c r="C39" s="71" t="str">
        <f>VLOOKUP(B39,Translation!$A$15:$C$57,3,0)</f>
        <v>Aberturas diseñadas para favorecer la circulación natural del aire</v>
      </c>
      <c r="D39" s="74" t="str">
        <f>IFERROR(IF(G39=0,Translation!$C$119,IF(H39=0,Translation!$C$118,"")),"")</f>
        <v/>
      </c>
      <c r="E39" s="201"/>
      <c r="F39" s="27" t="e">
        <f t="shared" ref="F39:F61" si="6">G39*H39</f>
        <v>#N/A</v>
      </c>
      <c r="G39" s="28" t="e">
        <f t="shared" si="1"/>
        <v>#N/A</v>
      </c>
      <c r="H39" s="29" t="e">
        <f t="shared" si="2"/>
        <v>#N/A</v>
      </c>
      <c r="I39" s="82" t="str">
        <f t="shared" ref="I39:I61" si="7">B39</f>
        <v>A6.a</v>
      </c>
      <c r="J39" s="113">
        <v>1</v>
      </c>
      <c r="K39" s="114">
        <v>1</v>
      </c>
      <c r="L39" s="115">
        <v>1</v>
      </c>
      <c r="M39" s="219">
        <v>1</v>
      </c>
      <c r="N39" s="220">
        <v>1</v>
      </c>
      <c r="O39" s="220">
        <v>1</v>
      </c>
      <c r="P39" s="220">
        <v>1</v>
      </c>
      <c r="Q39" s="220">
        <v>1</v>
      </c>
      <c r="R39" s="220">
        <v>1</v>
      </c>
      <c r="S39" s="220">
        <v>1</v>
      </c>
      <c r="T39" s="220">
        <v>1</v>
      </c>
      <c r="U39" s="220">
        <v>1</v>
      </c>
      <c r="V39" s="220"/>
      <c r="W39" s="220"/>
      <c r="X39" s="220"/>
      <c r="Y39" s="220"/>
      <c r="Z39" s="220"/>
      <c r="AA39" s="220"/>
      <c r="AB39" s="220"/>
      <c r="AC39" s="220"/>
      <c r="AD39" s="221"/>
      <c r="AE39" s="227">
        <v>1</v>
      </c>
      <c r="AF39" s="220">
        <v>1</v>
      </c>
      <c r="AG39" s="220">
        <v>1</v>
      </c>
      <c r="AH39" s="220">
        <v>1</v>
      </c>
      <c r="AI39" s="220"/>
      <c r="AJ39" s="220"/>
      <c r="AK39" s="220"/>
      <c r="AL39" s="220"/>
      <c r="AM39" s="221"/>
      <c r="AN39" s="228">
        <v>23</v>
      </c>
      <c r="AO39" s="201"/>
      <c r="AP39" s="201"/>
      <c r="AQ39" s="201"/>
      <c r="AR39" s="201"/>
      <c r="AS39" s="201"/>
      <c r="AT39" s="201"/>
      <c r="AU39" s="201"/>
      <c r="AV39" s="226"/>
    </row>
    <row r="40" spans="2:48" ht="16.149999999999999" customHeight="1">
      <c r="B40" s="30" t="s">
        <v>47</v>
      </c>
      <c r="C40" s="72" t="str">
        <f>VLOOKUP(B40,Translation!$A$15:$C$57,3,0)</f>
        <v>Medidas low-tec para la generación de corrientes de aire</v>
      </c>
      <c r="D40" s="75" t="str">
        <f>IFERROR(IF(G40=0,Translation!$C$119,IF(H40=0,Translation!$C$118,"")),"")</f>
        <v/>
      </c>
      <c r="E40" s="201"/>
      <c r="F40" s="27" t="e">
        <f t="shared" si="6"/>
        <v>#N/A</v>
      </c>
      <c r="G40" s="28" t="e">
        <f t="shared" si="1"/>
        <v>#N/A</v>
      </c>
      <c r="H40" s="29" t="e">
        <f t="shared" si="2"/>
        <v>#N/A</v>
      </c>
      <c r="I40" s="82" t="str">
        <f t="shared" si="7"/>
        <v>A6.b</v>
      </c>
      <c r="J40" s="113">
        <v>1</v>
      </c>
      <c r="K40" s="114">
        <v>1</v>
      </c>
      <c r="L40" s="115">
        <v>1</v>
      </c>
      <c r="M40" s="219">
        <v>1</v>
      </c>
      <c r="N40" s="220">
        <v>1</v>
      </c>
      <c r="O40" s="220">
        <v>1</v>
      </c>
      <c r="P40" s="220">
        <v>1</v>
      </c>
      <c r="Q40" s="220">
        <v>1</v>
      </c>
      <c r="R40" s="220">
        <v>1</v>
      </c>
      <c r="S40" s="220">
        <v>1</v>
      </c>
      <c r="T40" s="220">
        <v>1</v>
      </c>
      <c r="U40" s="220">
        <v>1</v>
      </c>
      <c r="V40" s="220"/>
      <c r="W40" s="220"/>
      <c r="X40" s="220"/>
      <c r="Y40" s="220"/>
      <c r="Z40" s="220"/>
      <c r="AA40" s="220"/>
      <c r="AB40" s="220"/>
      <c r="AC40" s="220"/>
      <c r="AD40" s="221"/>
      <c r="AE40" s="227">
        <v>1</v>
      </c>
      <c r="AF40" s="220">
        <v>1</v>
      </c>
      <c r="AG40" s="220">
        <v>1</v>
      </c>
      <c r="AH40" s="220">
        <v>1</v>
      </c>
      <c r="AI40" s="220"/>
      <c r="AJ40" s="220"/>
      <c r="AK40" s="220"/>
      <c r="AL40" s="220"/>
      <c r="AM40" s="221"/>
      <c r="AN40" s="228">
        <v>24</v>
      </c>
      <c r="AO40" s="201"/>
      <c r="AP40" s="201"/>
      <c r="AQ40" s="201"/>
      <c r="AR40" s="201"/>
      <c r="AS40" s="201"/>
      <c r="AT40" s="201"/>
      <c r="AU40" s="201"/>
      <c r="AV40" s="226"/>
    </row>
    <row r="41" spans="2:48" ht="16.149999999999999" customHeight="1">
      <c r="B41" s="30" t="s">
        <v>48</v>
      </c>
      <c r="C41" s="72" t="str">
        <f>VLOOKUP(B41,Translation!$A$15:$C$57,3,0)</f>
        <v>Refrigeración pasiva por humidificación</v>
      </c>
      <c r="D41" s="75" t="str">
        <f>IFERROR(IF(G41=0,Translation!$C$119,IF(H41=0,Translation!$C$118,"")),"")</f>
        <v/>
      </c>
      <c r="E41" s="201"/>
      <c r="F41" s="27" t="e">
        <f t="shared" si="6"/>
        <v>#N/A</v>
      </c>
      <c r="G41" s="28" t="e">
        <f t="shared" si="1"/>
        <v>#N/A</v>
      </c>
      <c r="H41" s="29" t="e">
        <f t="shared" si="2"/>
        <v>#N/A</v>
      </c>
      <c r="I41" s="82" t="str">
        <f t="shared" si="7"/>
        <v>A6.c</v>
      </c>
      <c r="J41" s="113">
        <v>1</v>
      </c>
      <c r="K41" s="114">
        <v>1</v>
      </c>
      <c r="L41" s="115">
        <v>1</v>
      </c>
      <c r="M41" s="219">
        <v>1</v>
      </c>
      <c r="N41" s="220">
        <v>1</v>
      </c>
      <c r="O41" s="220">
        <v>1</v>
      </c>
      <c r="P41" s="220">
        <v>1</v>
      </c>
      <c r="Q41" s="220">
        <v>1</v>
      </c>
      <c r="R41" s="220">
        <v>1</v>
      </c>
      <c r="S41" s="220"/>
      <c r="T41" s="220"/>
      <c r="U41" s="220"/>
      <c r="V41" s="220"/>
      <c r="W41" s="220"/>
      <c r="X41" s="220"/>
      <c r="Y41" s="220"/>
      <c r="Z41" s="220"/>
      <c r="AA41" s="220"/>
      <c r="AB41" s="220"/>
      <c r="AC41" s="220"/>
      <c r="AD41" s="221"/>
      <c r="AE41" s="227">
        <v>1</v>
      </c>
      <c r="AF41" s="220">
        <v>1</v>
      </c>
      <c r="AG41" s="220">
        <v>1</v>
      </c>
      <c r="AH41" s="220"/>
      <c r="AI41" s="220"/>
      <c r="AJ41" s="220"/>
      <c r="AK41" s="220"/>
      <c r="AL41" s="220"/>
      <c r="AM41" s="221"/>
      <c r="AN41" s="228">
        <v>25</v>
      </c>
      <c r="AO41" s="201"/>
      <c r="AP41" s="201"/>
      <c r="AQ41" s="201"/>
      <c r="AR41" s="201"/>
      <c r="AS41" s="201"/>
      <c r="AT41" s="201"/>
      <c r="AU41" s="201"/>
      <c r="AV41" s="226"/>
    </row>
    <row r="42" spans="2:48" ht="16.149999999999999" customHeight="1">
      <c r="B42" s="30" t="s">
        <v>49</v>
      </c>
      <c r="C42" s="72" t="str">
        <f>VLOOKUP(B42,Translation!$A$15:$C$57,3,0)</f>
        <v>Materiales renovables locales como estructura principal</v>
      </c>
      <c r="D42" s="75" t="str">
        <f>IFERROR(IF(G42=0,Translation!$C$119,IF(H42=0,Translation!$C$118,"")),"")</f>
        <v/>
      </c>
      <c r="E42" s="201"/>
      <c r="F42" s="27" t="e">
        <f t="shared" si="6"/>
        <v>#N/A</v>
      </c>
      <c r="G42" s="28" t="e">
        <f t="shared" si="1"/>
        <v>#N/A</v>
      </c>
      <c r="H42" s="29" t="e">
        <f t="shared" si="2"/>
        <v>#N/A</v>
      </c>
      <c r="I42" s="82" t="str">
        <f t="shared" si="7"/>
        <v>A7.a</v>
      </c>
      <c r="J42" s="113">
        <v>1</v>
      </c>
      <c r="K42" s="114">
        <v>1</v>
      </c>
      <c r="L42" s="115">
        <v>1</v>
      </c>
      <c r="M42" s="219">
        <v>1</v>
      </c>
      <c r="N42" s="220">
        <v>1</v>
      </c>
      <c r="O42" s="220">
        <v>1</v>
      </c>
      <c r="P42" s="220">
        <v>1</v>
      </c>
      <c r="Q42" s="220">
        <v>1</v>
      </c>
      <c r="R42" s="220">
        <v>1</v>
      </c>
      <c r="S42" s="220">
        <v>1</v>
      </c>
      <c r="T42" s="220">
        <v>1</v>
      </c>
      <c r="U42" s="220">
        <v>1</v>
      </c>
      <c r="V42" s="220">
        <v>1</v>
      </c>
      <c r="W42" s="220">
        <v>1</v>
      </c>
      <c r="X42" s="220">
        <v>1</v>
      </c>
      <c r="Y42" s="220">
        <v>1</v>
      </c>
      <c r="Z42" s="220">
        <v>1</v>
      </c>
      <c r="AA42" s="220">
        <v>1</v>
      </c>
      <c r="AB42" s="220">
        <v>1</v>
      </c>
      <c r="AC42" s="220">
        <v>1</v>
      </c>
      <c r="AD42" s="221">
        <v>1</v>
      </c>
      <c r="AE42" s="227">
        <v>1</v>
      </c>
      <c r="AF42" s="220">
        <v>1</v>
      </c>
      <c r="AG42" s="220">
        <v>1</v>
      </c>
      <c r="AH42" s="220">
        <v>1</v>
      </c>
      <c r="AI42" s="220">
        <v>1</v>
      </c>
      <c r="AJ42" s="220">
        <v>1</v>
      </c>
      <c r="AK42" s="220">
        <v>1</v>
      </c>
      <c r="AL42" s="220">
        <v>1</v>
      </c>
      <c r="AM42" s="221">
        <v>1</v>
      </c>
      <c r="AN42" s="228">
        <v>26</v>
      </c>
      <c r="AO42" s="201"/>
      <c r="AP42" s="201"/>
      <c r="AQ42" s="201"/>
      <c r="AR42" s="201"/>
      <c r="AS42" s="201"/>
      <c r="AT42" s="201"/>
      <c r="AU42" s="201"/>
      <c r="AV42" s="226"/>
    </row>
    <row r="43" spans="2:48" ht="16.149999999999999" customHeight="1">
      <c r="B43" s="30" t="s">
        <v>50</v>
      </c>
      <c r="C43" s="72" t="str">
        <f>VLOOKUP(B43,Translation!$A$15:$C$57,3,0)</f>
        <v>Materiales renovables locales como materiales principales no estructurales</v>
      </c>
      <c r="D43" s="75" t="str">
        <f>IFERROR(IF(G43=0,Translation!$C$119,IF(H43=0,Translation!$C$118,"")),"")</f>
        <v/>
      </c>
      <c r="E43" s="201"/>
      <c r="F43" s="27" t="e">
        <f t="shared" si="6"/>
        <v>#N/A</v>
      </c>
      <c r="G43" s="28" t="e">
        <f t="shared" si="1"/>
        <v>#N/A</v>
      </c>
      <c r="H43" s="29" t="e">
        <f t="shared" si="2"/>
        <v>#N/A</v>
      </c>
      <c r="I43" s="82" t="str">
        <f t="shared" si="7"/>
        <v>A7.b</v>
      </c>
      <c r="J43" s="113">
        <v>1</v>
      </c>
      <c r="K43" s="114">
        <v>1</v>
      </c>
      <c r="L43" s="115">
        <v>1</v>
      </c>
      <c r="M43" s="219">
        <v>1</v>
      </c>
      <c r="N43" s="220">
        <v>1</v>
      </c>
      <c r="O43" s="220">
        <v>1</v>
      </c>
      <c r="P43" s="220">
        <v>1</v>
      </c>
      <c r="Q43" s="220">
        <v>1</v>
      </c>
      <c r="R43" s="220">
        <v>1</v>
      </c>
      <c r="S43" s="220">
        <v>1</v>
      </c>
      <c r="T43" s="220">
        <v>1</v>
      </c>
      <c r="U43" s="220">
        <v>1</v>
      </c>
      <c r="V43" s="220">
        <v>1</v>
      </c>
      <c r="W43" s="220">
        <v>1</v>
      </c>
      <c r="X43" s="220">
        <v>1</v>
      </c>
      <c r="Y43" s="220">
        <v>1</v>
      </c>
      <c r="Z43" s="220">
        <v>1</v>
      </c>
      <c r="AA43" s="220">
        <v>1</v>
      </c>
      <c r="AB43" s="220">
        <v>1</v>
      </c>
      <c r="AC43" s="220">
        <v>1</v>
      </c>
      <c r="AD43" s="221">
        <v>1</v>
      </c>
      <c r="AE43" s="227">
        <v>1</v>
      </c>
      <c r="AF43" s="220">
        <v>1</v>
      </c>
      <c r="AG43" s="220">
        <v>1</v>
      </c>
      <c r="AH43" s="220">
        <v>1</v>
      </c>
      <c r="AI43" s="220">
        <v>1</v>
      </c>
      <c r="AJ43" s="220">
        <v>1</v>
      </c>
      <c r="AK43" s="220">
        <v>1</v>
      </c>
      <c r="AL43" s="220">
        <v>1</v>
      </c>
      <c r="AM43" s="221">
        <v>1</v>
      </c>
      <c r="AN43" s="228">
        <v>27</v>
      </c>
      <c r="AO43" s="201"/>
      <c r="AP43" s="201"/>
      <c r="AQ43" s="201"/>
      <c r="AR43" s="201"/>
      <c r="AS43" s="201"/>
      <c r="AT43" s="201"/>
      <c r="AU43" s="201"/>
      <c r="AV43" s="226"/>
    </row>
    <row r="44" spans="2:48" ht="16.149999999999999" customHeight="1">
      <c r="B44" s="30" t="s">
        <v>51</v>
      </c>
      <c r="C44" s="72" t="str">
        <f>VLOOKUP(B44,Translation!$A$15:$C$57,3,0)</f>
        <v>Facilidad de mantenimiento</v>
      </c>
      <c r="D44" s="75" t="str">
        <f>IFERROR(IF(G44=0,Translation!$C$119,IF(H44=0,Translation!$C$118,"")),"")</f>
        <v/>
      </c>
      <c r="E44" s="201"/>
      <c r="F44" s="27" t="e">
        <f t="shared" si="6"/>
        <v>#N/A</v>
      </c>
      <c r="G44" s="28" t="e">
        <f t="shared" si="1"/>
        <v>#N/A</v>
      </c>
      <c r="H44" s="29" t="e">
        <f t="shared" si="2"/>
        <v>#N/A</v>
      </c>
      <c r="I44" s="82" t="str">
        <f t="shared" si="7"/>
        <v>A7.c</v>
      </c>
      <c r="J44" s="113">
        <v>1</v>
      </c>
      <c r="K44" s="114">
        <v>1</v>
      </c>
      <c r="L44" s="115">
        <v>1</v>
      </c>
      <c r="M44" s="219">
        <v>1</v>
      </c>
      <c r="N44" s="220">
        <v>1</v>
      </c>
      <c r="O44" s="220">
        <v>1</v>
      </c>
      <c r="P44" s="220">
        <v>1</v>
      </c>
      <c r="Q44" s="220">
        <v>1</v>
      </c>
      <c r="R44" s="220">
        <v>1</v>
      </c>
      <c r="S44" s="220">
        <v>1</v>
      </c>
      <c r="T44" s="220">
        <v>1</v>
      </c>
      <c r="U44" s="220">
        <v>1</v>
      </c>
      <c r="V44" s="220">
        <v>1</v>
      </c>
      <c r="W44" s="220">
        <v>1</v>
      </c>
      <c r="X44" s="220">
        <v>1</v>
      </c>
      <c r="Y44" s="220">
        <v>1</v>
      </c>
      <c r="Z44" s="220">
        <v>1</v>
      </c>
      <c r="AA44" s="220">
        <v>1</v>
      </c>
      <c r="AB44" s="220">
        <v>1</v>
      </c>
      <c r="AC44" s="220">
        <v>1</v>
      </c>
      <c r="AD44" s="221">
        <v>1</v>
      </c>
      <c r="AE44" s="227">
        <v>1</v>
      </c>
      <c r="AF44" s="220">
        <v>1</v>
      </c>
      <c r="AG44" s="220">
        <v>1</v>
      </c>
      <c r="AH44" s="220">
        <v>1</v>
      </c>
      <c r="AI44" s="220">
        <v>1</v>
      </c>
      <c r="AJ44" s="220">
        <v>1</v>
      </c>
      <c r="AK44" s="220">
        <v>1</v>
      </c>
      <c r="AL44" s="220">
        <v>1</v>
      </c>
      <c r="AM44" s="221">
        <v>1</v>
      </c>
      <c r="AN44" s="228">
        <v>28</v>
      </c>
      <c r="AO44" s="201"/>
      <c r="AP44" s="201"/>
      <c r="AQ44" s="201"/>
      <c r="AR44" s="201"/>
      <c r="AS44" s="201"/>
      <c r="AT44" s="201"/>
      <c r="AU44" s="201"/>
      <c r="AV44" s="226"/>
    </row>
    <row r="45" spans="2:48" ht="16.149999999999999" customHeight="1">
      <c r="B45" s="30" t="s">
        <v>52</v>
      </c>
      <c r="C45" s="72" t="str">
        <f>VLOOKUP(B45,Translation!$A$15:$C$57,3,0)</f>
        <v>Facilidad de desmontaje</v>
      </c>
      <c r="D45" s="75" t="str">
        <f>IFERROR(IF(G45=0,Translation!$C$119,IF(H45=0,Translation!$C$118,"")),"")</f>
        <v/>
      </c>
      <c r="E45" s="201"/>
      <c r="F45" s="27" t="e">
        <f t="shared" si="6"/>
        <v>#N/A</v>
      </c>
      <c r="G45" s="28" t="e">
        <f t="shared" si="1"/>
        <v>#N/A</v>
      </c>
      <c r="H45" s="29" t="e">
        <f t="shared" si="2"/>
        <v>#N/A</v>
      </c>
      <c r="I45" s="82" t="str">
        <f t="shared" si="7"/>
        <v>A7.d</v>
      </c>
      <c r="J45" s="113">
        <v>1</v>
      </c>
      <c r="K45" s="114">
        <v>1</v>
      </c>
      <c r="L45" s="115">
        <v>1</v>
      </c>
      <c r="M45" s="219">
        <v>1</v>
      </c>
      <c r="N45" s="220">
        <v>1</v>
      </c>
      <c r="O45" s="220">
        <v>1</v>
      </c>
      <c r="P45" s="220">
        <v>1</v>
      </c>
      <c r="Q45" s="220">
        <v>1</v>
      </c>
      <c r="R45" s="220">
        <v>1</v>
      </c>
      <c r="S45" s="220">
        <v>1</v>
      </c>
      <c r="T45" s="220">
        <v>1</v>
      </c>
      <c r="U45" s="220">
        <v>1</v>
      </c>
      <c r="V45" s="220">
        <v>1</v>
      </c>
      <c r="W45" s="220">
        <v>1</v>
      </c>
      <c r="X45" s="220">
        <v>1</v>
      </c>
      <c r="Y45" s="220">
        <v>1</v>
      </c>
      <c r="Z45" s="220">
        <v>1</v>
      </c>
      <c r="AA45" s="220">
        <v>1</v>
      </c>
      <c r="AB45" s="220">
        <v>1</v>
      </c>
      <c r="AC45" s="220">
        <v>1</v>
      </c>
      <c r="AD45" s="221">
        <v>1</v>
      </c>
      <c r="AE45" s="227">
        <v>1</v>
      </c>
      <c r="AF45" s="220">
        <v>1</v>
      </c>
      <c r="AG45" s="220">
        <v>1</v>
      </c>
      <c r="AH45" s="220">
        <v>1</v>
      </c>
      <c r="AI45" s="220">
        <v>1</v>
      </c>
      <c r="AJ45" s="220">
        <v>1</v>
      </c>
      <c r="AK45" s="220">
        <v>1</v>
      </c>
      <c r="AL45" s="220">
        <v>1</v>
      </c>
      <c r="AM45" s="221">
        <v>1</v>
      </c>
      <c r="AN45" s="228">
        <v>29</v>
      </c>
      <c r="AO45" s="201"/>
      <c r="AP45" s="201"/>
      <c r="AQ45" s="201"/>
      <c r="AR45" s="201"/>
      <c r="AS45" s="201"/>
      <c r="AT45" s="201"/>
      <c r="AU45" s="201"/>
      <c r="AV45" s="226"/>
    </row>
    <row r="46" spans="2:48" ht="16.149999999999999" customHeight="1">
      <c r="B46" s="30" t="s">
        <v>53</v>
      </c>
      <c r="C46" s="72" t="str">
        <f>VLOOKUP(B46,Translation!$A$15:$C$57,3,0)</f>
        <v>Techo verde</v>
      </c>
      <c r="D46" s="75" t="str">
        <f>IFERROR(IF(G46=0,Translation!$C$119,IF(H46=0,Translation!$C$118,"")),"")</f>
        <v/>
      </c>
      <c r="E46" s="201"/>
      <c r="F46" s="27" t="e">
        <f t="shared" si="6"/>
        <v>#N/A</v>
      </c>
      <c r="G46" s="28" t="e">
        <f t="shared" si="1"/>
        <v>#N/A</v>
      </c>
      <c r="H46" s="29" t="e">
        <f t="shared" si="2"/>
        <v>#N/A</v>
      </c>
      <c r="I46" s="82" t="str">
        <f t="shared" si="7"/>
        <v>A8.a</v>
      </c>
      <c r="J46" s="113">
        <v>1</v>
      </c>
      <c r="K46" s="114">
        <v>1</v>
      </c>
      <c r="L46" s="115">
        <v>1</v>
      </c>
      <c r="M46" s="219">
        <v>1</v>
      </c>
      <c r="N46" s="220"/>
      <c r="O46" s="220">
        <v>1</v>
      </c>
      <c r="P46" s="220"/>
      <c r="Q46" s="220">
        <v>1</v>
      </c>
      <c r="R46" s="220"/>
      <c r="S46" s="220">
        <v>1</v>
      </c>
      <c r="T46" s="220">
        <v>1</v>
      </c>
      <c r="U46" s="220">
        <v>1</v>
      </c>
      <c r="V46" s="220">
        <v>1</v>
      </c>
      <c r="W46" s="220">
        <v>1</v>
      </c>
      <c r="X46" s="220">
        <v>1</v>
      </c>
      <c r="Y46" s="220">
        <v>1</v>
      </c>
      <c r="Z46" s="220">
        <v>1</v>
      </c>
      <c r="AA46" s="220">
        <v>1</v>
      </c>
      <c r="AB46" s="220">
        <v>1</v>
      </c>
      <c r="AC46" s="220">
        <v>1</v>
      </c>
      <c r="AD46" s="221">
        <v>1</v>
      </c>
      <c r="AE46" s="227">
        <v>1</v>
      </c>
      <c r="AF46" s="220">
        <v>1</v>
      </c>
      <c r="AG46" s="220">
        <v>1</v>
      </c>
      <c r="AH46" s="220">
        <v>1</v>
      </c>
      <c r="AI46" s="220">
        <v>1</v>
      </c>
      <c r="AJ46" s="220">
        <v>1</v>
      </c>
      <c r="AK46" s="220">
        <v>1</v>
      </c>
      <c r="AL46" s="220">
        <v>1</v>
      </c>
      <c r="AM46" s="221">
        <v>1</v>
      </c>
      <c r="AN46" s="228">
        <v>30</v>
      </c>
      <c r="AO46" s="201"/>
      <c r="AP46" s="201"/>
      <c r="AQ46" s="201"/>
      <c r="AR46" s="201"/>
      <c r="AS46" s="201"/>
      <c r="AT46" s="201"/>
      <c r="AU46" s="201"/>
      <c r="AV46" s="226"/>
    </row>
    <row r="47" spans="2:48" ht="16.149999999999999" customHeight="1">
      <c r="B47" s="30" t="s">
        <v>54</v>
      </c>
      <c r="C47" s="72" t="str">
        <f>VLOOKUP(B47,Translation!$A$15:$C$57,3,0)</f>
        <v>Elementos constructivos expuestos a la lluvia sin metales pesados</v>
      </c>
      <c r="D47" s="75" t="str">
        <f>IFERROR(IF(G47=0,Translation!$C$119,IF(H47=0,Translation!$C$118,"")),"")</f>
        <v/>
      </c>
      <c r="E47" s="201"/>
      <c r="F47" s="27" t="e">
        <f t="shared" si="6"/>
        <v>#N/A</v>
      </c>
      <c r="G47" s="28" t="e">
        <f t="shared" si="1"/>
        <v>#N/A</v>
      </c>
      <c r="H47" s="29" t="e">
        <f t="shared" si="2"/>
        <v>#N/A</v>
      </c>
      <c r="I47" s="82" t="str">
        <f t="shared" si="7"/>
        <v>A8.b</v>
      </c>
      <c r="J47" s="113">
        <v>1</v>
      </c>
      <c r="K47" s="114">
        <v>1</v>
      </c>
      <c r="L47" s="115">
        <v>1</v>
      </c>
      <c r="M47" s="219">
        <v>1</v>
      </c>
      <c r="N47" s="220">
        <v>1</v>
      </c>
      <c r="O47" s="220">
        <v>1</v>
      </c>
      <c r="P47" s="220">
        <v>1</v>
      </c>
      <c r="Q47" s="220">
        <v>1</v>
      </c>
      <c r="R47" s="220">
        <v>1</v>
      </c>
      <c r="S47" s="220">
        <v>1</v>
      </c>
      <c r="T47" s="220">
        <v>1</v>
      </c>
      <c r="U47" s="220">
        <v>1</v>
      </c>
      <c r="V47" s="220">
        <v>1</v>
      </c>
      <c r="W47" s="220">
        <v>1</v>
      </c>
      <c r="X47" s="220">
        <v>1</v>
      </c>
      <c r="Y47" s="220">
        <v>1</v>
      </c>
      <c r="Z47" s="220">
        <v>1</v>
      </c>
      <c r="AA47" s="220">
        <v>1</v>
      </c>
      <c r="AB47" s="220">
        <v>1</v>
      </c>
      <c r="AC47" s="220">
        <v>1</v>
      </c>
      <c r="AD47" s="221">
        <v>1</v>
      </c>
      <c r="AE47" s="227">
        <v>1</v>
      </c>
      <c r="AF47" s="220">
        <v>1</v>
      </c>
      <c r="AG47" s="220">
        <v>1</v>
      </c>
      <c r="AH47" s="220">
        <v>1</v>
      </c>
      <c r="AI47" s="220">
        <v>1</v>
      </c>
      <c r="AJ47" s="220">
        <v>1</v>
      </c>
      <c r="AK47" s="220">
        <v>1</v>
      </c>
      <c r="AL47" s="220">
        <v>1</v>
      </c>
      <c r="AM47" s="221">
        <v>1</v>
      </c>
      <c r="AN47" s="228">
        <v>31</v>
      </c>
      <c r="AO47" s="201"/>
      <c r="AP47" s="201"/>
      <c r="AQ47" s="201"/>
      <c r="AR47" s="201"/>
      <c r="AS47" s="201"/>
      <c r="AT47" s="201"/>
      <c r="AU47" s="201"/>
      <c r="AV47" s="226"/>
    </row>
    <row r="48" spans="2:48" ht="16.149999999999999" customHeight="1">
      <c r="B48" s="30" t="s">
        <v>55</v>
      </c>
      <c r="C48" s="72" t="str">
        <f>VLOOKUP(B48,Translation!$A$15:$C$57,3,0)</f>
        <v>Sin protección química contra raíces en láminas de estanqueidad</v>
      </c>
      <c r="D48" s="75" t="str">
        <f>IFERROR(IF(G48=0,Translation!$C$119,IF(H48=0,Translation!$C$118,"")),"")</f>
        <v/>
      </c>
      <c r="E48" s="201"/>
      <c r="F48" s="27" t="e">
        <f t="shared" si="6"/>
        <v>#N/A</v>
      </c>
      <c r="G48" s="28" t="e">
        <f t="shared" si="1"/>
        <v>#N/A</v>
      </c>
      <c r="H48" s="29" t="e">
        <f t="shared" si="2"/>
        <v>#N/A</v>
      </c>
      <c r="I48" s="82" t="str">
        <f t="shared" si="7"/>
        <v>A8.c</v>
      </c>
      <c r="J48" s="113">
        <v>1</v>
      </c>
      <c r="K48" s="114">
        <v>1</v>
      </c>
      <c r="L48" s="115">
        <v>1</v>
      </c>
      <c r="M48" s="219">
        <v>1</v>
      </c>
      <c r="N48" s="220">
        <v>1</v>
      </c>
      <c r="O48" s="220">
        <v>1</v>
      </c>
      <c r="P48" s="220">
        <v>1</v>
      </c>
      <c r="Q48" s="220">
        <v>1</v>
      </c>
      <c r="R48" s="220">
        <v>1</v>
      </c>
      <c r="S48" s="220">
        <v>1</v>
      </c>
      <c r="T48" s="220">
        <v>1</v>
      </c>
      <c r="U48" s="220">
        <v>1</v>
      </c>
      <c r="V48" s="220">
        <v>1</v>
      </c>
      <c r="W48" s="220">
        <v>1</v>
      </c>
      <c r="X48" s="220">
        <v>1</v>
      </c>
      <c r="Y48" s="220">
        <v>1</v>
      </c>
      <c r="Z48" s="220">
        <v>1</v>
      </c>
      <c r="AA48" s="220">
        <v>1</v>
      </c>
      <c r="AB48" s="220">
        <v>1</v>
      </c>
      <c r="AC48" s="220">
        <v>1</v>
      </c>
      <c r="AD48" s="221">
        <v>1</v>
      </c>
      <c r="AE48" s="227">
        <v>1</v>
      </c>
      <c r="AF48" s="220">
        <v>1</v>
      </c>
      <c r="AG48" s="220">
        <v>1</v>
      </c>
      <c r="AH48" s="220">
        <v>1</v>
      </c>
      <c r="AI48" s="220">
        <v>1</v>
      </c>
      <c r="AJ48" s="220">
        <v>1</v>
      </c>
      <c r="AK48" s="220">
        <v>1</v>
      </c>
      <c r="AL48" s="220">
        <v>1</v>
      </c>
      <c r="AM48" s="221">
        <v>1</v>
      </c>
      <c r="AN48" s="228">
        <v>32</v>
      </c>
      <c r="AO48" s="201"/>
      <c r="AP48" s="201"/>
      <c r="AQ48" s="201"/>
      <c r="AR48" s="201"/>
      <c r="AS48" s="201"/>
      <c r="AT48" s="201"/>
      <c r="AU48" s="201"/>
      <c r="AV48" s="226"/>
    </row>
    <row r="49" spans="2:48" ht="16.149999999999999" customHeight="1">
      <c r="B49" s="30" t="s">
        <v>56</v>
      </c>
      <c r="C49" s="72" t="str">
        <f>VLOOKUP(B49,Translation!$A$15:$C$57,3,0)</f>
        <v>Protección contra el ruido</v>
      </c>
      <c r="D49" s="75" t="str">
        <f>IFERROR(IF(G49=0,Translation!$C$119,IF(H49=0,Translation!$C$118,"")),"")</f>
        <v/>
      </c>
      <c r="E49" s="201"/>
      <c r="F49" s="27" t="e">
        <f t="shared" si="6"/>
        <v>#N/A</v>
      </c>
      <c r="G49" s="28" t="e">
        <f t="shared" si="1"/>
        <v>#N/A</v>
      </c>
      <c r="H49" s="29" t="e">
        <f t="shared" si="2"/>
        <v>#N/A</v>
      </c>
      <c r="I49" s="82" t="str">
        <f t="shared" si="7"/>
        <v>A9.a</v>
      </c>
      <c r="J49" s="113">
        <v>1</v>
      </c>
      <c r="K49" s="114">
        <v>1</v>
      </c>
      <c r="L49" s="115">
        <v>1</v>
      </c>
      <c r="M49" s="219">
        <v>1</v>
      </c>
      <c r="N49" s="220">
        <v>1</v>
      </c>
      <c r="O49" s="220">
        <v>1</v>
      </c>
      <c r="P49" s="220">
        <v>1</v>
      </c>
      <c r="Q49" s="220">
        <v>1</v>
      </c>
      <c r="R49" s="220">
        <v>1</v>
      </c>
      <c r="S49" s="220">
        <v>1</v>
      </c>
      <c r="T49" s="220">
        <v>1</v>
      </c>
      <c r="U49" s="220">
        <v>1</v>
      </c>
      <c r="V49" s="220">
        <v>1</v>
      </c>
      <c r="W49" s="220">
        <v>1</v>
      </c>
      <c r="X49" s="220">
        <v>1</v>
      </c>
      <c r="Y49" s="220">
        <v>1</v>
      </c>
      <c r="Z49" s="220">
        <v>1</v>
      </c>
      <c r="AA49" s="220">
        <v>1</v>
      </c>
      <c r="AB49" s="220">
        <v>1</v>
      </c>
      <c r="AC49" s="220">
        <v>1</v>
      </c>
      <c r="AD49" s="221">
        <v>1</v>
      </c>
      <c r="AE49" s="227">
        <v>1</v>
      </c>
      <c r="AF49" s="220">
        <v>1</v>
      </c>
      <c r="AG49" s="220">
        <v>1</v>
      </c>
      <c r="AH49" s="220">
        <v>1</v>
      </c>
      <c r="AI49" s="220">
        <v>1</v>
      </c>
      <c r="AJ49" s="220">
        <v>1</v>
      </c>
      <c r="AK49" s="220">
        <v>1</v>
      </c>
      <c r="AL49" s="220">
        <v>1</v>
      </c>
      <c r="AM49" s="221">
        <v>1</v>
      </c>
      <c r="AN49" s="228">
        <v>33</v>
      </c>
      <c r="AO49" s="201"/>
      <c r="AP49" s="201"/>
      <c r="AQ49" s="201"/>
      <c r="AR49" s="201"/>
      <c r="AS49" s="201"/>
      <c r="AT49" s="201"/>
      <c r="AU49" s="201"/>
      <c r="AV49" s="226"/>
    </row>
    <row r="50" spans="2:48" ht="16.149999999999999" customHeight="1">
      <c r="B50" s="30" t="s">
        <v>57</v>
      </c>
      <c r="C50" s="72" t="str">
        <f>VLOOKUP(B50,Translation!$A$15:$C$57,3,0)</f>
        <v>Sin biocidas en espacios interiores</v>
      </c>
      <c r="D50" s="75" t="str">
        <f>IFERROR(IF(G50=0,Translation!$C$119,IF(H50=0,Translation!$C$118,"")),"")</f>
        <v/>
      </c>
      <c r="E50" s="201"/>
      <c r="F50" s="27" t="e">
        <f t="shared" si="6"/>
        <v>#N/A</v>
      </c>
      <c r="G50" s="28" t="e">
        <f t="shared" si="1"/>
        <v>#N/A</v>
      </c>
      <c r="H50" s="29" t="e">
        <f t="shared" si="2"/>
        <v>#N/A</v>
      </c>
      <c r="I50" s="82" t="str">
        <f t="shared" si="7"/>
        <v>A9.b</v>
      </c>
      <c r="J50" s="113">
        <v>1</v>
      </c>
      <c r="K50" s="114">
        <v>1</v>
      </c>
      <c r="L50" s="115">
        <v>1</v>
      </c>
      <c r="M50" s="219">
        <v>1</v>
      </c>
      <c r="N50" s="220">
        <v>1</v>
      </c>
      <c r="O50" s="220">
        <v>1</v>
      </c>
      <c r="P50" s="220">
        <v>1</v>
      </c>
      <c r="Q50" s="220">
        <v>1</v>
      </c>
      <c r="R50" s="220">
        <v>1</v>
      </c>
      <c r="S50" s="220">
        <v>1</v>
      </c>
      <c r="T50" s="220">
        <v>1</v>
      </c>
      <c r="U50" s="220">
        <v>1</v>
      </c>
      <c r="V50" s="220">
        <v>1</v>
      </c>
      <c r="W50" s="220">
        <v>1</v>
      </c>
      <c r="X50" s="220">
        <v>1</v>
      </c>
      <c r="Y50" s="220">
        <v>1</v>
      </c>
      <c r="Z50" s="220">
        <v>1</v>
      </c>
      <c r="AA50" s="220">
        <v>1</v>
      </c>
      <c r="AB50" s="220">
        <v>1</v>
      </c>
      <c r="AC50" s="220">
        <v>1</v>
      </c>
      <c r="AD50" s="221">
        <v>1</v>
      </c>
      <c r="AE50" s="227">
        <v>1</v>
      </c>
      <c r="AF50" s="220">
        <v>1</v>
      </c>
      <c r="AG50" s="220">
        <v>1</v>
      </c>
      <c r="AH50" s="220">
        <v>1</v>
      </c>
      <c r="AI50" s="220">
        <v>1</v>
      </c>
      <c r="AJ50" s="220">
        <v>1</v>
      </c>
      <c r="AK50" s="220">
        <v>1</v>
      </c>
      <c r="AL50" s="220">
        <v>1</v>
      </c>
      <c r="AM50" s="221">
        <v>1</v>
      </c>
      <c r="AN50" s="228">
        <v>34</v>
      </c>
      <c r="AO50" s="201"/>
      <c r="AP50" s="201"/>
      <c r="AQ50" s="201"/>
      <c r="AR50" s="201"/>
      <c r="AS50" s="201"/>
      <c r="AT50" s="201"/>
      <c r="AU50" s="201"/>
      <c r="AV50" s="226"/>
    </row>
    <row r="51" spans="2:48" ht="16.149999999999999" customHeight="1">
      <c r="B51" s="30" t="s">
        <v>58</v>
      </c>
      <c r="C51" s="72" t="str">
        <f>VLOOKUP(B51,Translation!$A$15:$C$57,3,0)</f>
        <v>Aislación de las tuberías de distribución</v>
      </c>
      <c r="D51" s="75" t="str">
        <f>IFERROR(IF(G51=0,Translation!$C$119,IF(H51=0,Translation!$C$118,"")),"")</f>
        <v/>
      </c>
      <c r="E51" s="201"/>
      <c r="F51" s="27" t="e">
        <f t="shared" si="6"/>
        <v>#N/A</v>
      </c>
      <c r="G51" s="28" t="e">
        <f t="shared" si="1"/>
        <v>#N/A</v>
      </c>
      <c r="H51" s="29" t="e">
        <f t="shared" si="2"/>
        <v>#N/A</v>
      </c>
      <c r="I51" s="82" t="str">
        <f t="shared" si="7"/>
        <v>T1.a</v>
      </c>
      <c r="J51" s="113">
        <v>1</v>
      </c>
      <c r="K51" s="114">
        <v>1</v>
      </c>
      <c r="L51" s="115">
        <v>1</v>
      </c>
      <c r="M51" s="219">
        <v>1</v>
      </c>
      <c r="N51" s="220">
        <v>1</v>
      </c>
      <c r="O51" s="220">
        <v>1</v>
      </c>
      <c r="P51" s="220">
        <v>1</v>
      </c>
      <c r="Q51" s="220">
        <v>1</v>
      </c>
      <c r="R51" s="220">
        <v>1</v>
      </c>
      <c r="S51" s="220">
        <v>1</v>
      </c>
      <c r="T51" s="220">
        <v>1</v>
      </c>
      <c r="U51" s="220">
        <v>1</v>
      </c>
      <c r="V51" s="220">
        <v>1</v>
      </c>
      <c r="W51" s="220">
        <v>1</v>
      </c>
      <c r="X51" s="220">
        <v>1</v>
      </c>
      <c r="Y51" s="220">
        <v>1</v>
      </c>
      <c r="Z51" s="220">
        <v>1</v>
      </c>
      <c r="AA51" s="220">
        <v>1</v>
      </c>
      <c r="AB51" s="220">
        <v>1</v>
      </c>
      <c r="AC51" s="220">
        <v>1</v>
      </c>
      <c r="AD51" s="221">
        <v>1</v>
      </c>
      <c r="AE51" s="227">
        <v>1</v>
      </c>
      <c r="AF51" s="220">
        <v>1</v>
      </c>
      <c r="AG51" s="220">
        <v>1</v>
      </c>
      <c r="AH51" s="220">
        <v>1</v>
      </c>
      <c r="AI51" s="220">
        <v>1</v>
      </c>
      <c r="AJ51" s="220">
        <v>1</v>
      </c>
      <c r="AK51" s="220">
        <v>1</v>
      </c>
      <c r="AL51" s="220">
        <v>1</v>
      </c>
      <c r="AM51" s="221">
        <v>1</v>
      </c>
      <c r="AN51" s="228">
        <v>35</v>
      </c>
      <c r="AO51" s="201"/>
      <c r="AP51" s="201"/>
      <c r="AQ51" s="201"/>
      <c r="AR51" s="201"/>
      <c r="AS51" s="201"/>
      <c r="AT51" s="201"/>
      <c r="AU51" s="201"/>
      <c r="AV51" s="226"/>
    </row>
    <row r="52" spans="2:48" ht="16.149999999999999" customHeight="1">
      <c r="B52" s="30" t="s">
        <v>59</v>
      </c>
      <c r="C52" s="72" t="str">
        <f>VLOOKUP(B52,Translation!$A$15:$C$57,3,0)</f>
        <v>Superficie de cubierta útil con paneles fotovoltaicos</v>
      </c>
      <c r="D52" s="75" t="str">
        <f>IFERROR(IF(G52=0,Translation!$C$119,IF(H52=0,Translation!$C$118,"")),"")</f>
        <v/>
      </c>
      <c r="E52" s="201"/>
      <c r="F52" s="27" t="e">
        <f t="shared" si="6"/>
        <v>#N/A</v>
      </c>
      <c r="G52" s="28" t="e">
        <f t="shared" si="1"/>
        <v>#N/A</v>
      </c>
      <c r="H52" s="29" t="e">
        <f t="shared" si="2"/>
        <v>#N/A</v>
      </c>
      <c r="I52" s="82" t="str">
        <f t="shared" si="7"/>
        <v>T2.a</v>
      </c>
      <c r="J52" s="113">
        <v>1</v>
      </c>
      <c r="K52" s="114">
        <v>1</v>
      </c>
      <c r="L52" s="115">
        <v>1</v>
      </c>
      <c r="M52" s="219">
        <v>1</v>
      </c>
      <c r="N52" s="220">
        <v>1</v>
      </c>
      <c r="O52" s="220">
        <v>1</v>
      </c>
      <c r="P52" s="220">
        <v>1</v>
      </c>
      <c r="Q52" s="220">
        <v>1</v>
      </c>
      <c r="R52" s="220">
        <v>1</v>
      </c>
      <c r="S52" s="220">
        <v>1</v>
      </c>
      <c r="T52" s="220">
        <v>1</v>
      </c>
      <c r="U52" s="220">
        <v>1</v>
      </c>
      <c r="V52" s="220">
        <v>1</v>
      </c>
      <c r="W52" s="220">
        <v>1</v>
      </c>
      <c r="X52" s="220">
        <v>1</v>
      </c>
      <c r="Y52" s="220">
        <v>1</v>
      </c>
      <c r="Z52" s="220">
        <v>1</v>
      </c>
      <c r="AA52" s="220">
        <v>1</v>
      </c>
      <c r="AB52" s="220">
        <v>1</v>
      </c>
      <c r="AC52" s="220">
        <v>1</v>
      </c>
      <c r="AD52" s="221">
        <v>1</v>
      </c>
      <c r="AE52" s="227">
        <v>1</v>
      </c>
      <c r="AF52" s="220">
        <v>1</v>
      </c>
      <c r="AG52" s="220">
        <v>1</v>
      </c>
      <c r="AH52" s="220">
        <v>1</v>
      </c>
      <c r="AI52" s="220">
        <v>1</v>
      </c>
      <c r="AJ52" s="220">
        <v>1</v>
      </c>
      <c r="AK52" s="220">
        <v>1</v>
      </c>
      <c r="AL52" s="220">
        <v>1</v>
      </c>
      <c r="AM52" s="221">
        <v>1</v>
      </c>
      <c r="AN52" s="228">
        <v>36</v>
      </c>
      <c r="AO52" s="201"/>
      <c r="AP52" s="201"/>
      <c r="AQ52" s="201"/>
      <c r="AR52" s="201"/>
      <c r="AS52" s="201"/>
      <c r="AT52" s="201"/>
      <c r="AU52" s="201"/>
      <c r="AV52" s="226"/>
    </row>
    <row r="53" spans="2:48" ht="16.149999999999999" customHeight="1">
      <c r="B53" s="30" t="s">
        <v>60</v>
      </c>
      <c r="C53" s="72" t="str">
        <f>VLOOKUP(B53,Translation!$A$15:$C$57,3,0)</f>
        <v>Filtración del aire de suministro</v>
      </c>
      <c r="D53" s="75" t="str">
        <f>IFERROR(IF(G53=0,Translation!$C$119,IF(H53=0,Translation!$C$118,"")),"")</f>
        <v/>
      </c>
      <c r="E53" s="201"/>
      <c r="F53" s="27" t="e">
        <f t="shared" si="6"/>
        <v>#N/A</v>
      </c>
      <c r="G53" s="28" t="e">
        <f t="shared" si="1"/>
        <v>#N/A</v>
      </c>
      <c r="H53" s="29" t="e">
        <f t="shared" si="2"/>
        <v>#N/A</v>
      </c>
      <c r="I53" s="82" t="str">
        <f t="shared" si="7"/>
        <v>T4.a</v>
      </c>
      <c r="J53" s="113">
        <v>1</v>
      </c>
      <c r="K53" s="114">
        <v>0</v>
      </c>
      <c r="L53" s="115">
        <v>0</v>
      </c>
      <c r="M53" s="219">
        <v>1</v>
      </c>
      <c r="N53" s="220">
        <v>1</v>
      </c>
      <c r="O53" s="220">
        <v>1</v>
      </c>
      <c r="P53" s="220">
        <v>1</v>
      </c>
      <c r="Q53" s="220">
        <v>1</v>
      </c>
      <c r="R53" s="220">
        <v>1</v>
      </c>
      <c r="S53" s="220">
        <v>1</v>
      </c>
      <c r="T53" s="220">
        <v>1</v>
      </c>
      <c r="U53" s="220">
        <v>1</v>
      </c>
      <c r="V53" s="220">
        <v>1</v>
      </c>
      <c r="W53" s="220">
        <v>1</v>
      </c>
      <c r="X53" s="220">
        <v>1</v>
      </c>
      <c r="Y53" s="220">
        <v>1</v>
      </c>
      <c r="Z53" s="220">
        <v>1</v>
      </c>
      <c r="AA53" s="220">
        <v>1</v>
      </c>
      <c r="AB53" s="220">
        <v>1</v>
      </c>
      <c r="AC53" s="220">
        <v>1</v>
      </c>
      <c r="AD53" s="221">
        <v>1</v>
      </c>
      <c r="AE53" s="227">
        <v>1</v>
      </c>
      <c r="AF53" s="220">
        <v>1</v>
      </c>
      <c r="AG53" s="220">
        <v>1</v>
      </c>
      <c r="AH53" s="220">
        <v>1</v>
      </c>
      <c r="AI53" s="220">
        <v>1</v>
      </c>
      <c r="AJ53" s="220">
        <v>1</v>
      </c>
      <c r="AK53" s="220">
        <v>1</v>
      </c>
      <c r="AL53" s="220">
        <v>1</v>
      </c>
      <c r="AM53" s="221">
        <v>1</v>
      </c>
      <c r="AN53" s="228">
        <v>37</v>
      </c>
      <c r="AO53" s="201"/>
      <c r="AP53" s="201"/>
      <c r="AQ53" s="201"/>
      <c r="AR53" s="201"/>
      <c r="AS53" s="201"/>
      <c r="AT53" s="201"/>
      <c r="AU53" s="201"/>
      <c r="AV53" s="226"/>
    </row>
    <row r="54" spans="2:48" ht="16.149999999999999" customHeight="1">
      <c r="B54" s="30" t="s">
        <v>61</v>
      </c>
      <c r="C54" s="72" t="str">
        <f>VLOOKUP(B54,Translation!$A$15:$C$57,3,0)</f>
        <v>Sistema de control automatizado de la ventilación</v>
      </c>
      <c r="D54" s="75" t="str">
        <f>IFERROR(IF(G54=0,Translation!$C$119,IF(H54=0,Translation!$C$118,"")),"")</f>
        <v/>
      </c>
      <c r="E54" s="201"/>
      <c r="F54" s="27" t="e">
        <f t="shared" ref="F54" si="8">G54*H54</f>
        <v>#N/A</v>
      </c>
      <c r="G54" s="28" t="e">
        <f t="shared" si="1"/>
        <v>#N/A</v>
      </c>
      <c r="H54" s="29" t="e">
        <f t="shared" si="2"/>
        <v>#N/A</v>
      </c>
      <c r="I54" s="82" t="str">
        <f t="shared" ref="I54" si="9">B54</f>
        <v>T4.b</v>
      </c>
      <c r="J54" s="113">
        <v>0</v>
      </c>
      <c r="K54" s="114">
        <v>1</v>
      </c>
      <c r="L54" s="115">
        <v>1</v>
      </c>
      <c r="M54" s="219">
        <v>1</v>
      </c>
      <c r="N54" s="220">
        <v>1</v>
      </c>
      <c r="O54" s="220">
        <v>1</v>
      </c>
      <c r="P54" s="220">
        <v>1</v>
      </c>
      <c r="Q54" s="220">
        <v>1</v>
      </c>
      <c r="R54" s="220">
        <v>1</v>
      </c>
      <c r="S54" s="220">
        <v>1</v>
      </c>
      <c r="T54" s="220">
        <v>1</v>
      </c>
      <c r="U54" s="220">
        <v>1</v>
      </c>
      <c r="V54" s="220">
        <v>1</v>
      </c>
      <c r="W54" s="220">
        <v>1</v>
      </c>
      <c r="X54" s="220">
        <v>1</v>
      </c>
      <c r="Y54" s="220">
        <v>1</v>
      </c>
      <c r="Z54" s="220">
        <v>1</v>
      </c>
      <c r="AA54" s="220">
        <v>1</v>
      </c>
      <c r="AB54" s="220">
        <v>1</v>
      </c>
      <c r="AC54" s="220">
        <v>1</v>
      </c>
      <c r="AD54" s="221">
        <v>1</v>
      </c>
      <c r="AE54" s="227">
        <v>1</v>
      </c>
      <c r="AF54" s="220">
        <v>1</v>
      </c>
      <c r="AG54" s="220">
        <v>1</v>
      </c>
      <c r="AH54" s="220">
        <v>1</v>
      </c>
      <c r="AI54" s="220">
        <v>1</v>
      </c>
      <c r="AJ54" s="220">
        <v>1</v>
      </c>
      <c r="AK54" s="220">
        <v>1</v>
      </c>
      <c r="AL54" s="220">
        <v>1</v>
      </c>
      <c r="AM54" s="221">
        <v>1</v>
      </c>
      <c r="AN54" s="228">
        <v>38</v>
      </c>
      <c r="AO54" s="201"/>
      <c r="AP54" s="201"/>
      <c r="AQ54" s="201"/>
      <c r="AR54" s="201"/>
      <c r="AS54" s="201"/>
      <c r="AT54" s="201"/>
      <c r="AU54" s="201"/>
      <c r="AV54" s="226"/>
    </row>
    <row r="55" spans="2:48" ht="16.149999999999999" customHeight="1">
      <c r="B55" s="30" t="s">
        <v>62</v>
      </c>
      <c r="C55" s="72" t="str">
        <f>VLOOKUP(B55,Translation!$A$15:$C$57,3,0)</f>
        <v>Freecooling</v>
      </c>
      <c r="D55" s="75" t="str">
        <f>IFERROR(IF(G55=0,Translation!$C$119,IF(H55=0,Translation!$C$118,"")),"")</f>
        <v/>
      </c>
      <c r="E55" s="201"/>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219">
        <v>1</v>
      </c>
      <c r="N55" s="220">
        <v>1</v>
      </c>
      <c r="O55" s="220">
        <v>1</v>
      </c>
      <c r="P55" s="220">
        <v>1</v>
      </c>
      <c r="Q55" s="220">
        <v>1</v>
      </c>
      <c r="R55" s="220">
        <v>1</v>
      </c>
      <c r="S55" s="220">
        <v>1</v>
      </c>
      <c r="T55" s="220">
        <v>1</v>
      </c>
      <c r="U55" s="220">
        <v>1</v>
      </c>
      <c r="V55" s="220">
        <v>1</v>
      </c>
      <c r="W55" s="220">
        <v>1</v>
      </c>
      <c r="X55" s="220">
        <v>1</v>
      </c>
      <c r="Y55" s="220">
        <v>1</v>
      </c>
      <c r="Z55" s="220">
        <v>1</v>
      </c>
      <c r="AA55" s="220">
        <v>1</v>
      </c>
      <c r="AB55" s="220">
        <v>1</v>
      </c>
      <c r="AC55" s="220">
        <v>1</v>
      </c>
      <c r="AD55" s="221">
        <v>1</v>
      </c>
      <c r="AE55" s="227">
        <v>1</v>
      </c>
      <c r="AF55" s="220">
        <v>1</v>
      </c>
      <c r="AG55" s="220">
        <v>1</v>
      </c>
      <c r="AH55" s="220">
        <v>1</v>
      </c>
      <c r="AI55" s="220">
        <v>1</v>
      </c>
      <c r="AJ55" s="220">
        <v>1</v>
      </c>
      <c r="AK55" s="220">
        <v>1</v>
      </c>
      <c r="AL55" s="220">
        <v>1</v>
      </c>
      <c r="AM55" s="221">
        <v>1</v>
      </c>
      <c r="AN55" s="228">
        <v>39</v>
      </c>
      <c r="AO55" s="201"/>
      <c r="AP55" s="201"/>
      <c r="AQ55" s="201"/>
      <c r="AR55" s="201"/>
      <c r="AS55" s="201"/>
      <c r="AT55" s="201"/>
      <c r="AU55" s="201"/>
      <c r="AV55" s="226"/>
    </row>
    <row r="56" spans="2:48" ht="16.149999999999999" customHeight="1">
      <c r="B56" s="30" t="s">
        <v>63</v>
      </c>
      <c r="C56" s="72" t="str">
        <f>VLOOKUP(B56,Translation!$A$15:$C$57,3,0)</f>
        <v>Refrigeración activa con humidificación</v>
      </c>
      <c r="D56" s="75" t="str">
        <f>IFERROR(IF(G56=0,Translation!$C$119,IF(H56=0,Translation!$C$118,"")),"")</f>
        <v/>
      </c>
      <c r="E56" s="201"/>
      <c r="F56" s="27" t="e">
        <f t="shared" si="6"/>
        <v>#N/A</v>
      </c>
      <c r="G56" s="28" t="e">
        <f t="shared" si="1"/>
        <v>#N/A</v>
      </c>
      <c r="H56" s="29" t="e">
        <f t="shared" si="2"/>
        <v>#N/A</v>
      </c>
      <c r="I56" s="82" t="str">
        <f t="shared" si="7"/>
        <v>T5.b</v>
      </c>
      <c r="J56" s="113">
        <v>1</v>
      </c>
      <c r="K56" s="114">
        <v>1</v>
      </c>
      <c r="L56" s="115">
        <v>1</v>
      </c>
      <c r="M56" s="219"/>
      <c r="N56" s="220">
        <v>1</v>
      </c>
      <c r="O56" s="220"/>
      <c r="P56" s="220">
        <v>1</v>
      </c>
      <c r="Q56" s="220"/>
      <c r="R56" s="220">
        <v>1</v>
      </c>
      <c r="S56" s="220"/>
      <c r="T56" s="220">
        <v>1</v>
      </c>
      <c r="U56" s="220"/>
      <c r="V56" s="220"/>
      <c r="W56" s="220"/>
      <c r="X56" s="220"/>
      <c r="Y56" s="220"/>
      <c r="Z56" s="220"/>
      <c r="AA56" s="220"/>
      <c r="AB56" s="220"/>
      <c r="AC56" s="220"/>
      <c r="AD56" s="221"/>
      <c r="AE56" s="227">
        <v>1</v>
      </c>
      <c r="AF56" s="220">
        <v>1</v>
      </c>
      <c r="AG56" s="220">
        <v>1</v>
      </c>
      <c r="AH56" s="220">
        <v>1</v>
      </c>
      <c r="AI56" s="220"/>
      <c r="AJ56" s="220"/>
      <c r="AK56" s="220"/>
      <c r="AL56" s="220"/>
      <c r="AM56" s="221"/>
      <c r="AN56" s="228">
        <v>40</v>
      </c>
      <c r="AO56" s="201"/>
      <c r="AP56" s="201"/>
      <c r="AQ56" s="201"/>
      <c r="AR56" s="201"/>
      <c r="AS56" s="201"/>
      <c r="AT56" s="201"/>
      <c r="AU56" s="201"/>
      <c r="AV56" s="226"/>
    </row>
    <row r="57" spans="2:48" ht="16.149999999999999" customHeight="1">
      <c r="B57" s="30" t="s">
        <v>64</v>
      </c>
      <c r="C57" s="72" t="str">
        <f>VLOOKUP(B57,Translation!$A$15:$C$57,3,0)</f>
        <v>Captar y utilizar el agua de lluvia</v>
      </c>
      <c r="D57" s="75" t="str">
        <f>IFERROR(IF(G57=0,Translation!$C$119,IF(H57=0,Translation!$C$118,"")),"")</f>
        <v/>
      </c>
      <c r="E57" s="201"/>
      <c r="F57" s="27" t="e">
        <f t="shared" si="6"/>
        <v>#N/A</v>
      </c>
      <c r="G57" s="28" t="e">
        <f t="shared" si="1"/>
        <v>#N/A</v>
      </c>
      <c r="H57" s="29" t="e">
        <f t="shared" si="2"/>
        <v>#N/A</v>
      </c>
      <c r="I57" s="82" t="str">
        <f t="shared" si="7"/>
        <v>T6.a</v>
      </c>
      <c r="J57" s="113">
        <v>1</v>
      </c>
      <c r="K57" s="114">
        <v>1</v>
      </c>
      <c r="L57" s="115">
        <v>1</v>
      </c>
      <c r="M57" s="219">
        <v>1</v>
      </c>
      <c r="N57" s="220">
        <v>1</v>
      </c>
      <c r="O57" s="220">
        <v>1</v>
      </c>
      <c r="P57" s="220">
        <v>1</v>
      </c>
      <c r="Q57" s="220">
        <v>1</v>
      </c>
      <c r="R57" s="220">
        <v>1</v>
      </c>
      <c r="S57" s="220">
        <v>1</v>
      </c>
      <c r="T57" s="220">
        <v>1</v>
      </c>
      <c r="U57" s="220">
        <v>1</v>
      </c>
      <c r="V57" s="220">
        <v>1</v>
      </c>
      <c r="W57" s="220">
        <v>1</v>
      </c>
      <c r="X57" s="220">
        <v>1</v>
      </c>
      <c r="Y57" s="220">
        <v>1</v>
      </c>
      <c r="Z57" s="220">
        <v>1</v>
      </c>
      <c r="AA57" s="220">
        <v>1</v>
      </c>
      <c r="AB57" s="220">
        <v>1</v>
      </c>
      <c r="AC57" s="220">
        <v>1</v>
      </c>
      <c r="AD57" s="221">
        <v>1</v>
      </c>
      <c r="AE57" s="227">
        <v>1</v>
      </c>
      <c r="AF57" s="220">
        <v>1</v>
      </c>
      <c r="AG57" s="220">
        <v>1</v>
      </c>
      <c r="AH57" s="220">
        <v>1</v>
      </c>
      <c r="AI57" s="220">
        <v>1</v>
      </c>
      <c r="AJ57" s="220">
        <v>1</v>
      </c>
      <c r="AK57" s="220">
        <v>1</v>
      </c>
      <c r="AL57" s="220">
        <v>1</v>
      </c>
      <c r="AM57" s="221">
        <v>1</v>
      </c>
      <c r="AN57" s="228">
        <v>41</v>
      </c>
      <c r="AO57" s="201"/>
      <c r="AP57" s="201"/>
      <c r="AQ57" s="201"/>
      <c r="AR57" s="201"/>
      <c r="AS57" s="201"/>
      <c r="AT57" s="201"/>
      <c r="AU57" s="201"/>
      <c r="AV57" s="226"/>
    </row>
    <row r="58" spans="2:48" ht="16.149999999999999" customHeight="1">
      <c r="B58" s="30" t="s">
        <v>65</v>
      </c>
      <c r="C58" s="72" t="str">
        <f>VLOOKUP(B58,Translation!$A$15:$C$57,3,0)</f>
        <v>Uso de aguas grises</v>
      </c>
      <c r="D58" s="75" t="str">
        <f>IFERROR(IF(G58=0,Translation!$C$119,IF(H58=0,Translation!$C$118,"")),"")</f>
        <v/>
      </c>
      <c r="E58" s="201"/>
      <c r="F58" s="27" t="e">
        <f t="shared" si="6"/>
        <v>#N/A</v>
      </c>
      <c r="G58" s="28" t="e">
        <f t="shared" si="1"/>
        <v>#N/A</v>
      </c>
      <c r="H58" s="29" t="e">
        <f t="shared" si="2"/>
        <v>#N/A</v>
      </c>
      <c r="I58" s="82" t="str">
        <f t="shared" si="7"/>
        <v>T6.b</v>
      </c>
      <c r="J58" s="113">
        <v>1</v>
      </c>
      <c r="K58" s="114">
        <v>1</v>
      </c>
      <c r="L58" s="115">
        <v>1</v>
      </c>
      <c r="M58" s="219">
        <v>1</v>
      </c>
      <c r="N58" s="220">
        <v>1</v>
      </c>
      <c r="O58" s="220">
        <v>1</v>
      </c>
      <c r="P58" s="220">
        <v>1</v>
      </c>
      <c r="Q58" s="220">
        <v>1</v>
      </c>
      <c r="R58" s="220">
        <v>1</v>
      </c>
      <c r="S58" s="220">
        <v>1</v>
      </c>
      <c r="T58" s="220">
        <v>1</v>
      </c>
      <c r="U58" s="220">
        <v>1</v>
      </c>
      <c r="V58" s="220">
        <v>1</v>
      </c>
      <c r="W58" s="220">
        <v>1</v>
      </c>
      <c r="X58" s="220">
        <v>1</v>
      </c>
      <c r="Y58" s="220">
        <v>1</v>
      </c>
      <c r="Z58" s="220">
        <v>1</v>
      </c>
      <c r="AA58" s="220">
        <v>1</v>
      </c>
      <c r="AB58" s="220">
        <v>1</v>
      </c>
      <c r="AC58" s="220">
        <v>1</v>
      </c>
      <c r="AD58" s="221">
        <v>1</v>
      </c>
      <c r="AE58" s="227">
        <v>1</v>
      </c>
      <c r="AF58" s="220">
        <v>1</v>
      </c>
      <c r="AG58" s="220">
        <v>1</v>
      </c>
      <c r="AH58" s="220">
        <v>1</v>
      </c>
      <c r="AI58" s="220">
        <v>1</v>
      </c>
      <c r="AJ58" s="220">
        <v>1</v>
      </c>
      <c r="AK58" s="220">
        <v>1</v>
      </c>
      <c r="AL58" s="220">
        <v>1</v>
      </c>
      <c r="AM58" s="221">
        <v>1</v>
      </c>
      <c r="AN58" s="228">
        <v>42</v>
      </c>
      <c r="AO58" s="201"/>
      <c r="AP58" s="201"/>
      <c r="AQ58" s="201"/>
      <c r="AR58" s="201"/>
      <c r="AS58" s="201"/>
      <c r="AT58" s="201"/>
      <c r="AU58" s="201"/>
      <c r="AV58" s="226"/>
    </row>
    <row r="59" spans="2:48" ht="16.149999999999999" customHeight="1">
      <c r="B59" s="30" t="s">
        <v>66</v>
      </c>
      <c r="C59" s="72" t="str">
        <f>VLOOKUP(B59,Translation!$A$15:$C$57,3,0)</f>
        <v>Pequeña planta de tratamiento de aguas</v>
      </c>
      <c r="D59" s="75" t="str">
        <f>IFERROR(IF(G59=0,Translation!$C$119,IF(H59=0,Translation!$C$118,"")),"")</f>
        <v/>
      </c>
      <c r="E59" s="201"/>
      <c r="F59" s="27" t="e">
        <f t="shared" si="6"/>
        <v>#N/A</v>
      </c>
      <c r="G59" s="28" t="e">
        <f t="shared" si="1"/>
        <v>#N/A</v>
      </c>
      <c r="H59" s="29" t="e">
        <f t="shared" si="2"/>
        <v>#N/A</v>
      </c>
      <c r="I59" s="82" t="str">
        <f t="shared" si="7"/>
        <v>T6.c</v>
      </c>
      <c r="J59" s="113">
        <v>1</v>
      </c>
      <c r="K59" s="114">
        <v>1</v>
      </c>
      <c r="L59" s="115">
        <v>1</v>
      </c>
      <c r="M59" s="219">
        <v>1</v>
      </c>
      <c r="N59" s="220">
        <v>1</v>
      </c>
      <c r="O59" s="220">
        <v>1</v>
      </c>
      <c r="P59" s="220">
        <v>1</v>
      </c>
      <c r="Q59" s="220">
        <v>1</v>
      </c>
      <c r="R59" s="220">
        <v>1</v>
      </c>
      <c r="S59" s="220">
        <v>1</v>
      </c>
      <c r="T59" s="220">
        <v>1</v>
      </c>
      <c r="U59" s="220">
        <v>1</v>
      </c>
      <c r="V59" s="220">
        <v>1</v>
      </c>
      <c r="W59" s="220">
        <v>1</v>
      </c>
      <c r="X59" s="220">
        <v>1</v>
      </c>
      <c r="Y59" s="220">
        <v>1</v>
      </c>
      <c r="Z59" s="220">
        <v>1</v>
      </c>
      <c r="AA59" s="220">
        <v>1</v>
      </c>
      <c r="AB59" s="220">
        <v>1</v>
      </c>
      <c r="AC59" s="220">
        <v>1</v>
      </c>
      <c r="AD59" s="221">
        <v>1</v>
      </c>
      <c r="AE59" s="227"/>
      <c r="AF59" s="220"/>
      <c r="AG59" s="220"/>
      <c r="AH59" s="220"/>
      <c r="AI59" s="220"/>
      <c r="AJ59" s="220"/>
      <c r="AK59" s="220"/>
      <c r="AL59" s="220"/>
      <c r="AM59" s="221"/>
      <c r="AN59" s="228">
        <v>43</v>
      </c>
      <c r="AO59" s="201"/>
      <c r="AP59" s="201"/>
      <c r="AQ59" s="201"/>
      <c r="AR59" s="201"/>
      <c r="AS59" s="201"/>
      <c r="AT59" s="201"/>
      <c r="AU59" s="201"/>
      <c r="AV59" s="226"/>
    </row>
    <row r="60" spans="2:48" ht="16.149999999999999" customHeight="1">
      <c r="B60" s="30" t="s">
        <v>67</v>
      </c>
      <c r="C60" s="72" t="str">
        <f>VLOOKUP(B60,Translation!$A$15:$C$57,3,0)</f>
        <v>Control de todas las energías</v>
      </c>
      <c r="D60" s="75" t="str">
        <f>IFERROR(IF(G60=0,Translation!$C$119,IF(H60=0,Translation!$C$118,"")),"")</f>
        <v/>
      </c>
      <c r="E60" s="201"/>
      <c r="F60" s="27" t="e">
        <f t="shared" si="6"/>
        <v>#N/A</v>
      </c>
      <c r="G60" s="28" t="e">
        <f>HLOOKUP($G$17,$J$17:$L$61,AN60,0)</f>
        <v>#N/A</v>
      </c>
      <c r="H60" s="29" t="e">
        <f t="shared" si="2"/>
        <v>#N/A</v>
      </c>
      <c r="I60" s="82" t="str">
        <f t="shared" si="7"/>
        <v>O2.a</v>
      </c>
      <c r="J60" s="113">
        <v>1</v>
      </c>
      <c r="K60" s="114">
        <v>0</v>
      </c>
      <c r="L60" s="115">
        <v>1</v>
      </c>
      <c r="M60" s="219">
        <v>1</v>
      </c>
      <c r="N60" s="220">
        <v>1</v>
      </c>
      <c r="O60" s="220">
        <v>1</v>
      </c>
      <c r="P60" s="220">
        <v>1</v>
      </c>
      <c r="Q60" s="220">
        <v>1</v>
      </c>
      <c r="R60" s="220">
        <v>1</v>
      </c>
      <c r="S60" s="220">
        <v>1</v>
      </c>
      <c r="T60" s="220">
        <v>1</v>
      </c>
      <c r="U60" s="220">
        <v>1</v>
      </c>
      <c r="V60" s="220">
        <v>1</v>
      </c>
      <c r="W60" s="220">
        <v>1</v>
      </c>
      <c r="X60" s="220">
        <v>1</v>
      </c>
      <c r="Y60" s="220">
        <v>1</v>
      </c>
      <c r="Z60" s="220">
        <v>1</v>
      </c>
      <c r="AA60" s="220">
        <v>1</v>
      </c>
      <c r="AB60" s="220">
        <v>1</v>
      </c>
      <c r="AC60" s="220">
        <v>1</v>
      </c>
      <c r="AD60" s="221">
        <v>1</v>
      </c>
      <c r="AE60" s="227">
        <v>1</v>
      </c>
      <c r="AF60" s="220">
        <v>1</v>
      </c>
      <c r="AG60" s="220">
        <v>1</v>
      </c>
      <c r="AH60" s="220">
        <v>1</v>
      </c>
      <c r="AI60" s="220">
        <v>1</v>
      </c>
      <c r="AJ60" s="220">
        <v>1</v>
      </c>
      <c r="AK60" s="220">
        <v>1</v>
      </c>
      <c r="AL60" s="220">
        <v>1</v>
      </c>
      <c r="AM60" s="221">
        <v>1</v>
      </c>
      <c r="AN60" s="228">
        <v>44</v>
      </c>
      <c r="AO60" s="201"/>
      <c r="AP60" s="201"/>
      <c r="AQ60" s="201"/>
      <c r="AR60" s="201"/>
      <c r="AS60" s="201"/>
      <c r="AT60" s="201"/>
      <c r="AU60" s="201"/>
      <c r="AV60" s="226"/>
    </row>
    <row r="61" spans="2:48" ht="16.149999999999999" customHeight="1" thickBot="1">
      <c r="B61" s="32" t="s">
        <v>68</v>
      </c>
      <c r="C61" s="73" t="str">
        <f>VLOOKUP(B61,Translation!$A$15:$C$57,3,0)</f>
        <v>Control de temperatura y humedad</v>
      </c>
      <c r="D61" s="76" t="str">
        <f>IFERROR(IF(G61=0,Translation!$C$119,IF(H61=0,Translation!$C$118,"")),"")</f>
        <v/>
      </c>
      <c r="E61" s="201"/>
      <c r="F61" s="93" t="e">
        <f t="shared" si="6"/>
        <v>#N/A</v>
      </c>
      <c r="G61" s="28" t="e">
        <f t="shared" si="1"/>
        <v>#N/A</v>
      </c>
      <c r="H61" s="94" t="e">
        <f t="shared" si="2"/>
        <v>#N/A</v>
      </c>
      <c r="I61" s="82" t="str">
        <f t="shared" si="7"/>
        <v>O2.b</v>
      </c>
      <c r="J61" s="116">
        <v>1</v>
      </c>
      <c r="K61" s="117">
        <v>1</v>
      </c>
      <c r="L61" s="234">
        <v>1</v>
      </c>
      <c r="M61" s="235">
        <v>1</v>
      </c>
      <c r="N61" s="236">
        <v>1</v>
      </c>
      <c r="O61" s="236">
        <v>1</v>
      </c>
      <c r="P61" s="236">
        <v>1</v>
      </c>
      <c r="Q61" s="236">
        <v>1</v>
      </c>
      <c r="R61" s="236">
        <v>1</v>
      </c>
      <c r="S61" s="236">
        <v>1</v>
      </c>
      <c r="T61" s="236">
        <v>1</v>
      </c>
      <c r="U61" s="236">
        <v>1</v>
      </c>
      <c r="V61" s="236">
        <v>1</v>
      </c>
      <c r="W61" s="236">
        <v>1</v>
      </c>
      <c r="X61" s="236">
        <v>1</v>
      </c>
      <c r="Y61" s="236">
        <v>1</v>
      </c>
      <c r="Z61" s="236">
        <v>1</v>
      </c>
      <c r="AA61" s="236">
        <v>1</v>
      </c>
      <c r="AB61" s="236">
        <v>1</v>
      </c>
      <c r="AC61" s="236">
        <v>1</v>
      </c>
      <c r="AD61" s="237">
        <v>1</v>
      </c>
      <c r="AE61" s="238">
        <v>1</v>
      </c>
      <c r="AF61" s="236">
        <v>1</v>
      </c>
      <c r="AG61" s="236">
        <v>1</v>
      </c>
      <c r="AH61" s="236">
        <v>1</v>
      </c>
      <c r="AI61" s="236">
        <v>1</v>
      </c>
      <c r="AJ61" s="236">
        <v>1</v>
      </c>
      <c r="AK61" s="236">
        <v>1</v>
      </c>
      <c r="AL61" s="236">
        <v>1</v>
      </c>
      <c r="AM61" s="237">
        <v>1</v>
      </c>
      <c r="AN61" s="239">
        <v>45</v>
      </c>
      <c r="AO61" s="201"/>
      <c r="AP61" s="201"/>
      <c r="AQ61" s="201"/>
      <c r="AR61" s="201"/>
      <c r="AS61" s="201"/>
      <c r="AT61" s="201"/>
      <c r="AU61" s="201"/>
      <c r="AV61" s="226"/>
    </row>
    <row r="62" spans="2:48" ht="18.75" customHeight="1">
      <c r="B62" s="201"/>
      <c r="C62" s="201"/>
      <c r="D62" s="201"/>
      <c r="E62" s="201"/>
      <c r="F62" s="95"/>
      <c r="G62" s="96"/>
      <c r="H62" s="97"/>
      <c r="I62" s="98"/>
      <c r="J62" s="240"/>
      <c r="K62" s="241"/>
      <c r="L62" s="242"/>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201"/>
      <c r="AP62" s="201"/>
      <c r="AQ62" s="201"/>
      <c r="AR62" s="201"/>
      <c r="AS62" s="201"/>
      <c r="AT62" s="201"/>
      <c r="AU62" s="201"/>
      <c r="AV62" s="226"/>
    </row>
    <row r="63" spans="2:48" ht="18.75" customHeight="1" thickBot="1">
      <c r="B63" s="201"/>
      <c r="C63" s="201"/>
      <c r="D63" s="201"/>
      <c r="E63" s="201"/>
      <c r="F63" s="86"/>
      <c r="G63" s="87"/>
      <c r="H63" s="88"/>
      <c r="I63" s="83"/>
      <c r="J63" s="243"/>
      <c r="K63" s="244"/>
      <c r="L63" s="245"/>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201"/>
      <c r="AP63" s="201"/>
      <c r="AQ63" s="201"/>
      <c r="AR63" s="201"/>
      <c r="AS63" s="201"/>
      <c r="AT63" s="201"/>
      <c r="AU63" s="201"/>
      <c r="AV63" s="226"/>
    </row>
    <row r="64" spans="2:48">
      <c r="B64" s="201"/>
      <c r="C64" s="201"/>
      <c r="D64" s="201"/>
      <c r="E64" s="201"/>
      <c r="F64" s="201"/>
      <c r="G64" s="201"/>
      <c r="H64" s="201"/>
      <c r="I64" s="201"/>
      <c r="J64" s="127" t="s">
        <v>69</v>
      </c>
      <c r="K64"/>
      <c r="L64" s="201"/>
      <c r="M64" s="201"/>
      <c r="N64" s="201"/>
      <c r="O64" s="201"/>
      <c r="P64" s="201"/>
      <c r="Q64" s="226"/>
      <c r="R64" s="226"/>
      <c r="S64" s="201"/>
      <c r="T64" s="201"/>
      <c r="U64" s="201"/>
      <c r="V64" s="201"/>
      <c r="W64" s="201"/>
      <c r="X64" s="201"/>
      <c r="Y64" s="201"/>
      <c r="Z64" s="201"/>
      <c r="AA64" s="201"/>
      <c r="AB64" s="201"/>
      <c r="AC64" s="201"/>
      <c r="AD64" s="201"/>
      <c r="AE64" s="201"/>
      <c r="AF64" s="201"/>
      <c r="AG64" s="201"/>
      <c r="AH64" s="201"/>
      <c r="AI64" s="201"/>
      <c r="AJ64" s="201"/>
      <c r="AK64" s="226"/>
      <c r="AL64" s="226"/>
      <c r="AM64" s="226"/>
      <c r="AN64" s="226"/>
      <c r="AO64" s="226"/>
      <c r="AP64" s="226"/>
      <c r="AQ64" s="226"/>
      <c r="AR64" s="226"/>
      <c r="AS64" s="226"/>
      <c r="AT64" s="201"/>
      <c r="AU64" s="226"/>
      <c r="AV64" s="226"/>
    </row>
    <row r="65" spans="2:48">
      <c r="B65" s="201"/>
      <c r="C65" s="201"/>
      <c r="D65" s="201"/>
      <c r="E65" s="201"/>
      <c r="F65" s="201"/>
      <c r="G65" s="201"/>
      <c r="H65" s="201"/>
      <c r="I65" s="201"/>
      <c r="J65" s="201"/>
      <c r="K65"/>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row>
    <row r="66" spans="2:48">
      <c r="B66" s="201"/>
      <c r="C66" s="201"/>
      <c r="D66" s="201"/>
      <c r="E66" s="201"/>
      <c r="F66" s="201"/>
      <c r="G66" s="201"/>
      <c r="H66" s="201"/>
      <c r="I66" s="201"/>
      <c r="J66" s="201"/>
      <c r="K66"/>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row>
    <row r="67" spans="2:48">
      <c r="B67" s="201"/>
      <c r="C67" s="201"/>
      <c r="D67" s="201"/>
      <c r="E67" s="201"/>
      <c r="F67" s="201"/>
      <c r="G67" s="201"/>
      <c r="H67" s="201"/>
      <c r="I67" s="201"/>
      <c r="J67" s="201"/>
      <c r="K67"/>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row>
    <row r="68" spans="2:48">
      <c r="B68" s="201"/>
      <c r="C68" s="201"/>
      <c r="D68" s="201"/>
      <c r="E68" s="201"/>
      <c r="F68" s="201"/>
      <c r="G68" s="201"/>
      <c r="H68" s="201"/>
      <c r="I68" s="201"/>
      <c r="J68" s="201"/>
      <c r="K68"/>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row>
    <row r="69" spans="2:48">
      <c r="B69" s="201"/>
      <c r="C69" s="201"/>
      <c r="D69" s="201"/>
      <c r="E69" s="201"/>
      <c r="F69" s="201"/>
      <c r="G69" s="201"/>
      <c r="H69" s="201"/>
      <c r="I69" s="201"/>
      <c r="J69" s="201"/>
      <c r="K69"/>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row>
    <row r="70" spans="2:48">
      <c r="B70" s="201"/>
      <c r="C70" s="201"/>
      <c r="D70" s="201"/>
      <c r="E70" s="201"/>
      <c r="F70" s="201"/>
      <c r="G70" s="201"/>
      <c r="H70" s="201"/>
      <c r="I70" s="201"/>
      <c r="J70" s="201"/>
      <c r="K70"/>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row>
    <row r="71" spans="2:48">
      <c r="B71" s="201"/>
      <c r="C71" s="201"/>
      <c r="D71" s="201"/>
      <c r="E71" s="201"/>
      <c r="F71" s="201"/>
      <c r="G71" s="201"/>
      <c r="H71" s="201"/>
      <c r="I71" s="201"/>
      <c r="J71" s="201"/>
      <c r="K7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row>
    <row r="72" spans="2:48">
      <c r="B72" s="201"/>
      <c r="C72" s="201"/>
      <c r="D72" s="201"/>
      <c r="E72" s="201"/>
      <c r="F72" s="201"/>
      <c r="G72" s="201"/>
      <c r="H72" s="201"/>
      <c r="I72" s="201"/>
      <c r="J72" s="201"/>
      <c r="K72"/>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row>
    <row r="73" spans="2:48">
      <c r="B73" s="201"/>
      <c r="C73" s="201"/>
      <c r="D73" s="201"/>
      <c r="E73" s="201"/>
      <c r="F73" s="201"/>
      <c r="G73" s="201"/>
      <c r="H73" s="201"/>
      <c r="I73" s="201"/>
      <c r="J73" s="201"/>
      <c r="K73"/>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row>
    <row r="74" spans="2:48">
      <c r="B74" s="201"/>
      <c r="C74" s="201"/>
      <c r="D74" s="201"/>
      <c r="E74" s="201"/>
      <c r="F74" s="201"/>
      <c r="G74" s="201"/>
      <c r="H74" s="201"/>
      <c r="I74" s="201"/>
      <c r="J74" s="201"/>
      <c r="K7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row>
    <row r="75" spans="2:48">
      <c r="B75" s="201"/>
      <c r="C75" s="201"/>
      <c r="D75" s="201"/>
      <c r="E75" s="201"/>
      <c r="F75" s="201"/>
      <c r="G75" s="201"/>
      <c r="H75" s="201"/>
      <c r="I75" s="201"/>
      <c r="J75" s="201"/>
      <c r="K75"/>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row>
  </sheetData>
  <sheetProtection algorithmName="SHA-512" hashValue="+W/3JbqwSZXTiZ/uzZZ2zLwCFptCIkGZ5GPI0KlD/1nFEfdvYWS9wJRBChlU5SYFu8lp/t+gofRkKo1fEK2H6w==" saltValue="kTDMhplgl7eR8oc8LAzmsw==" spinCount="100000" sheet="1" objects="1" scenarios="1"/>
  <mergeCells count="15">
    <mergeCell ref="F16:F17"/>
    <mergeCell ref="B36:C36"/>
    <mergeCell ref="B37:C37"/>
    <mergeCell ref="B17:C17"/>
    <mergeCell ref="B3:C4"/>
    <mergeCell ref="D13:D14"/>
    <mergeCell ref="AN16:AN17"/>
    <mergeCell ref="M16:AD16"/>
    <mergeCell ref="AE16:AM16"/>
    <mergeCell ref="H13:H14"/>
    <mergeCell ref="I13:I14"/>
    <mergeCell ref="J13:J14"/>
    <mergeCell ref="K15:L15"/>
    <mergeCell ref="I16:I17"/>
    <mergeCell ref="J16:L16"/>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defaultColWidth="11.42578125" defaultRowHeight="14.25"/>
  <cols>
    <col min="1" max="1" width="15.85546875" style="5" bestFit="1" customWidth="1"/>
    <col min="2" max="2" width="17.42578125" bestFit="1" customWidth="1"/>
    <col min="3" max="3" width="14.85546875" bestFit="1" customWidth="1"/>
  </cols>
  <sheetData>
    <row r="1" spans="1:3">
      <c r="A1" s="5" t="str">
        <f>Translation!C11</f>
        <v>Zona climática</v>
      </c>
      <c r="B1" s="8" t="str">
        <f>Translation!C9</f>
        <v>Zona climática (ASHREA)</v>
      </c>
      <c r="C1" s="9" t="str">
        <f>Translation!D10</f>
        <v>Klimazone (Chile)</v>
      </c>
    </row>
    <row r="2" spans="1:3">
      <c r="B2" s="10" t="s">
        <v>1</v>
      </c>
      <c r="C2" s="11" t="s">
        <v>18</v>
      </c>
    </row>
    <row r="3" spans="1:3">
      <c r="B3" s="10" t="s">
        <v>2</v>
      </c>
      <c r="C3" s="11" t="s">
        <v>19</v>
      </c>
    </row>
    <row r="4" spans="1:3">
      <c r="B4" s="10" t="s">
        <v>3</v>
      </c>
      <c r="C4" s="11" t="s">
        <v>20</v>
      </c>
    </row>
    <row r="5" spans="1:3">
      <c r="B5" s="10" t="s">
        <v>4</v>
      </c>
      <c r="C5" s="11" t="s">
        <v>21</v>
      </c>
    </row>
    <row r="6" spans="1:3">
      <c r="B6" s="10" t="s">
        <v>5</v>
      </c>
      <c r="C6" s="11" t="s">
        <v>22</v>
      </c>
    </row>
    <row r="7" spans="1:3">
      <c r="B7" s="10" t="s">
        <v>6</v>
      </c>
      <c r="C7" s="11" t="s">
        <v>23</v>
      </c>
    </row>
    <row r="8" spans="1:3">
      <c r="B8" s="10" t="s">
        <v>7</v>
      </c>
      <c r="C8" s="11" t="s">
        <v>24</v>
      </c>
    </row>
    <row r="9" spans="1:3">
      <c r="B9" s="10" t="s">
        <v>8</v>
      </c>
      <c r="C9" s="11" t="s">
        <v>25</v>
      </c>
    </row>
    <row r="10" spans="1:3">
      <c r="B10" s="10" t="s">
        <v>9</v>
      </c>
      <c r="C10" s="11" t="s">
        <v>26</v>
      </c>
    </row>
    <row r="11" spans="1:3">
      <c r="B11" s="10" t="s">
        <v>10</v>
      </c>
      <c r="C11" s="12"/>
    </row>
    <row r="12" spans="1:3">
      <c r="B12" s="10" t="s">
        <v>11</v>
      </c>
      <c r="C12" s="12"/>
    </row>
    <row r="13" spans="1:3">
      <c r="B13" s="10" t="s">
        <v>12</v>
      </c>
      <c r="C13" s="12"/>
    </row>
    <row r="14" spans="1:3">
      <c r="B14" s="10" t="s">
        <v>13</v>
      </c>
      <c r="C14" s="12"/>
    </row>
    <row r="15" spans="1:3">
      <c r="B15" s="10" t="s">
        <v>14</v>
      </c>
      <c r="C15" s="12"/>
    </row>
    <row r="16" spans="1:3">
      <c r="B16" s="10" t="s">
        <v>15</v>
      </c>
      <c r="C16" s="12"/>
    </row>
    <row r="17" spans="1:3">
      <c r="B17" s="10" t="s">
        <v>16</v>
      </c>
      <c r="C17" s="12"/>
    </row>
    <row r="18" spans="1:3">
      <c r="B18" s="10" t="s">
        <v>17</v>
      </c>
      <c r="C18" s="12"/>
    </row>
    <row r="19" spans="1:3">
      <c r="B19" s="10">
        <v>7</v>
      </c>
      <c r="C19" s="12"/>
    </row>
    <row r="20" spans="1:3">
      <c r="B20" s="10">
        <v>8</v>
      </c>
      <c r="C20" s="12"/>
    </row>
    <row r="23" spans="1:3">
      <c r="A23" s="5" t="str">
        <f>Translation!C8</f>
        <v>País</v>
      </c>
      <c r="B23" s="7" t="str">
        <f>Translation!C12</f>
        <v>Chile</v>
      </c>
    </row>
    <row r="24" spans="1:3">
      <c r="B24" s="7" t="str">
        <f>Translation!C13</f>
        <v>México</v>
      </c>
    </row>
    <row r="25" spans="1:3">
      <c r="B25" s="7" t="str">
        <f>Translation!C14</f>
        <v>Otro país</v>
      </c>
    </row>
    <row r="28" spans="1:3">
      <c r="A28" s="5" t="str">
        <f>Translation!C62</f>
        <v>Tipo de edificación</v>
      </c>
      <c r="B28" s="7" t="str">
        <f>Translation!C63</f>
        <v>Edificación residencial</v>
      </c>
    </row>
    <row r="29" spans="1:3">
      <c r="B29" s="7" t="str">
        <f>Translation!C64</f>
        <v>Oficina</v>
      </c>
    </row>
    <row r="30" spans="1:3">
      <c r="B30" s="7" t="str">
        <f>Translation!C65</f>
        <v>Institución educativa</v>
      </c>
    </row>
    <row r="34" spans="1:3">
      <c r="B34" s="13"/>
      <c r="C34" s="14"/>
    </row>
    <row r="35" spans="1:3">
      <c r="A35" s="5" t="str">
        <f>Translation!C125</f>
        <v>Evaluación</v>
      </c>
      <c r="B35" s="2" t="str">
        <f>Translation!C120</f>
        <v>Sí</v>
      </c>
      <c r="C35" s="2">
        <v>1</v>
      </c>
    </row>
    <row r="36" spans="1:3">
      <c r="B36" s="2" t="str">
        <f>Translation!C121</f>
        <v>No</v>
      </c>
      <c r="C36" s="3">
        <v>2</v>
      </c>
    </row>
    <row r="37" spans="1:3">
      <c r="B37" s="2" t="str">
        <f>Translation!C122</f>
        <v>Posiblemente factible</v>
      </c>
      <c r="C37" s="4">
        <v>3</v>
      </c>
    </row>
    <row r="38" spans="1:3">
      <c r="B38" s="2" t="str">
        <f>Translation!C123</f>
        <v>No aplicable</v>
      </c>
      <c r="C38" s="4">
        <v>0</v>
      </c>
    </row>
    <row r="39" spans="1:3">
      <c r="B39" s="2"/>
      <c r="C39" s="2"/>
    </row>
    <row r="41" spans="1:3">
      <c r="A41" s="5" t="str">
        <f>Translation!C67</f>
        <v>Lista vacía</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zoomScaleNormal="100" zoomScalePageLayoutView="85" workbookViewId="0">
      <selection activeCell="E37" sqref="E37"/>
    </sheetView>
  </sheetViews>
  <sheetFormatPr defaultColWidth="11.42578125" defaultRowHeight="14.25"/>
  <cols>
    <col min="1" max="1" width="3.5703125" style="1" customWidth="1"/>
    <col min="2" max="2" width="5" style="1" customWidth="1"/>
    <col min="3" max="3" width="26.85546875" style="1" customWidth="1"/>
    <col min="4" max="4" width="75.5703125" style="1" customWidth="1"/>
    <col min="5" max="5" width="12.42578125" style="1" customWidth="1"/>
    <col min="6" max="6" width="33.140625" style="1" customWidth="1"/>
    <col min="7" max="7" width="13" style="1" customWidth="1"/>
    <col min="8" max="8" width="12.5703125" style="1" customWidth="1"/>
    <col min="9" max="9" width="18" customWidth="1"/>
    <col min="10" max="10" width="20.85546875" style="1" hidden="1" customWidth="1"/>
    <col min="11" max="11" width="11.85546875" style="1" customWidth="1"/>
    <col min="12" max="12" width="11.42578125" style="1"/>
    <col min="13" max="13" width="27.5703125" style="1" customWidth="1"/>
    <col min="14" max="16384" width="11.42578125" style="1"/>
  </cols>
  <sheetData>
    <row r="2" spans="2:11" ht="23.25" customHeight="1">
      <c r="B2" s="15" t="str">
        <f>Translation!C137&amp;" "&amp;Translation!C4</f>
        <v>Pre-Check Minergie LATAM / Chile / México</v>
      </c>
      <c r="C2" s="16"/>
      <c r="D2" s="201"/>
      <c r="E2" s="201"/>
      <c r="F2" s="201"/>
      <c r="G2" s="201"/>
      <c r="H2" s="201"/>
      <c r="J2" s="201"/>
      <c r="K2" s="201"/>
    </row>
    <row r="3" spans="2:11" ht="22.5" customHeight="1">
      <c r="B3" s="16" t="str">
        <f>Translation!C5&amp;" "&amp;Translation!F1</f>
        <v>Versión 2024.1</v>
      </c>
      <c r="C3" s="17"/>
      <c r="D3" s="201"/>
      <c r="E3" s="201"/>
      <c r="F3" s="201"/>
      <c r="G3" s="201"/>
      <c r="H3" s="201"/>
      <c r="J3" s="201"/>
      <c r="K3" s="201"/>
    </row>
    <row r="4" spans="2:11" ht="14.65" thickBot="1">
      <c r="B4" s="16"/>
      <c r="C4" s="16"/>
      <c r="D4" s="201"/>
      <c r="E4" s="201"/>
      <c r="F4" s="201"/>
      <c r="G4" s="201"/>
      <c r="H4" s="201"/>
      <c r="J4" s="201"/>
      <c r="K4" s="201"/>
    </row>
    <row r="5" spans="2:11" s="18" customFormat="1" ht="19.5" customHeight="1" thickTop="1" thickBot="1">
      <c r="B5" s="202" t="str">
        <f>Translation!C70</f>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C5" s="202"/>
      <c r="D5" s="202"/>
      <c r="E5" s="206"/>
      <c r="F5" s="45" t="str">
        <f>Translation!C125</f>
        <v>Evaluación</v>
      </c>
      <c r="G5" s="49" t="str">
        <f>Translation!C59</f>
        <v>Obligatorio</v>
      </c>
      <c r="H5" s="47" t="str">
        <f>Translation!C60</f>
        <v>Electivo</v>
      </c>
      <c r="I5" s="246"/>
      <c r="J5" s="68"/>
      <c r="K5" s="206"/>
    </row>
    <row r="6" spans="2:11" s="18" customFormat="1" ht="19.5" customHeight="1">
      <c r="B6" s="202"/>
      <c r="C6" s="202"/>
      <c r="D6" s="202"/>
      <c r="E6" s="206"/>
      <c r="F6" s="46" t="str">
        <f>Translation!C66</f>
        <v>Número de requisitos a implementar</v>
      </c>
      <c r="G6" s="50" t="str">
        <f>IFERROR(HLOOKUP(Project!$H$17,Project!$M$17:$AM$63,Project!$AN$62,0),"-")</f>
        <v>-</v>
      </c>
      <c r="H6" s="48" t="str">
        <f>IFERROR(ROUND((HLOOKUP(Project!H17,Project!M17:AM63,Project!AN63,0)-H10)/3,0),"-")</f>
        <v>-</v>
      </c>
      <c r="I6" s="246"/>
      <c r="J6" s="206"/>
      <c r="K6" s="206"/>
    </row>
    <row r="7" spans="2:11" s="18" customFormat="1" ht="19.5" customHeight="1">
      <c r="B7" s="202"/>
      <c r="C7" s="202"/>
      <c r="D7" s="202"/>
      <c r="E7" s="206"/>
      <c r="F7" s="247" t="str">
        <f>Translation!C128</f>
        <v>Facitble</v>
      </c>
      <c r="G7" s="248">
        <f>COUNTIF(PreCheck!$J$17:$J$34,PreCheck!J7)</f>
        <v>0</v>
      </c>
      <c r="H7" s="249">
        <f>COUNTIF(PreCheck!$J$37:$J$60,PreCheck!J7)</f>
        <v>0</v>
      </c>
      <c r="I7" s="246"/>
      <c r="J7" s="250" t="str">
        <f>Lists!B35</f>
        <v>Sí</v>
      </c>
      <c r="K7" s="206"/>
    </row>
    <row r="8" spans="2:11" s="18" customFormat="1" ht="19.5" customHeight="1">
      <c r="B8" s="202"/>
      <c r="C8" s="202"/>
      <c r="D8" s="202"/>
      <c r="E8" s="206"/>
      <c r="F8" s="251" t="str">
        <f>Translation!C133</f>
        <v>Posiblemente factible</v>
      </c>
      <c r="G8" s="248">
        <f>COUNTIF(PreCheck!$J$17:$J$34,PreCheck!J9)</f>
        <v>0</v>
      </c>
      <c r="H8" s="249">
        <f>COUNTIF(PreCheck!$J$37:$J$60,PreCheck!J9)</f>
        <v>0</v>
      </c>
      <c r="I8" s="246"/>
      <c r="J8" s="250" t="str">
        <f>Lists!B36</f>
        <v>No</v>
      </c>
      <c r="K8" s="206"/>
    </row>
    <row r="9" spans="2:11" s="18" customFormat="1" ht="19.5" customHeight="1">
      <c r="B9" s="163" t="str">
        <f>Translation!C57</f>
        <v>ATENCIÓN: Todas las celdas de la columna "Evaluación" deben rellenarse para que el proyecto se evalúe correctamente.</v>
      </c>
      <c r="C9" s="163"/>
      <c r="D9" s="163"/>
      <c r="E9" s="206"/>
      <c r="F9" s="252" t="str">
        <f>Translation!C130</f>
        <v>No factible</v>
      </c>
      <c r="G9" s="248">
        <f>COUNTIF(PreCheck!$J$17:$J$34,PreCheck!J8)</f>
        <v>0</v>
      </c>
      <c r="H9" s="249">
        <f>COUNTIF(PreCheck!$J$37:$J$60,PreCheck!J8)</f>
        <v>0</v>
      </c>
      <c r="I9" s="246"/>
      <c r="J9" s="250" t="str">
        <f>Lists!B37</f>
        <v>Posiblemente factible</v>
      </c>
      <c r="K9" s="206"/>
    </row>
    <row r="10" spans="2:11" ht="19.5" customHeight="1">
      <c r="B10" s="163"/>
      <c r="C10" s="163"/>
      <c r="D10" s="163"/>
      <c r="E10" s="201"/>
      <c r="F10" s="253" t="str">
        <f>Lists!B38</f>
        <v>No aplicable</v>
      </c>
      <c r="G10" s="248">
        <f>COUNTIF(PreCheck!$J$17:$J$34,PreCheck!J10)</f>
        <v>0</v>
      </c>
      <c r="H10" s="249">
        <f>COUNTIF(PreCheck!$J$37:$J$60,PreCheck!J10)</f>
        <v>0</v>
      </c>
      <c r="I10" s="51"/>
      <c r="J10" s="250" t="str">
        <f>Lists!B38</f>
        <v>No aplicable</v>
      </c>
      <c r="K10" s="201"/>
    </row>
    <row r="11" spans="2:11" ht="19.5" customHeight="1" thickBot="1">
      <c r="B11" s="201"/>
      <c r="C11" s="201"/>
      <c r="D11" s="216"/>
      <c r="E11" s="201"/>
      <c r="F11" s="254" t="str">
        <f>Translation!C124</f>
        <v>Falta información</v>
      </c>
      <c r="G11" s="255" t="str">
        <f>IFERROR(G6-SUM(G7:G10),"-")</f>
        <v>-</v>
      </c>
      <c r="H11" s="256" t="str">
        <f>IFERROR(HLOOKUP(Project!H17,Project!M17:AM63,Project!AN63,0)-SUM(H7:H10),"-")</f>
        <v>-</v>
      </c>
      <c r="I11" s="51"/>
      <c r="J11" s="250" t="str">
        <f>Translation!C124</f>
        <v>Falta información</v>
      </c>
      <c r="K11" s="201"/>
    </row>
    <row r="12" spans="2:11" ht="19.5" customHeight="1" thickTop="1">
      <c r="B12" s="173" t="str">
        <f>Translation!C138</f>
        <v>Rellene las celdas amarillas</v>
      </c>
      <c r="C12" s="174"/>
      <c r="D12" s="216"/>
      <c r="E12" s="201"/>
      <c r="F12" s="167" t="str">
        <f>Translation!C134</f>
        <v>Evaluación general</v>
      </c>
      <c r="G12" s="169" t="str">
        <f>IF(G11&gt;0,Translation!$C$124,IF(G7=G6,Translation!$C$128,IF(G9&gt;1,Translation!C130,Translation!$C$129)))</f>
        <v>Falta información</v>
      </c>
      <c r="H12" s="171" t="str">
        <f>IF(H11&gt;0,Translation!$C$124,IF(H7&gt;=H6,Translation!$C$128,IF(H7+H8&gt;=H6,Translation!$C$129,Translation!C130)))</f>
        <v>Falta información</v>
      </c>
      <c r="I12" s="185"/>
      <c r="J12" s="201"/>
      <c r="K12" s="201"/>
    </row>
    <row r="13" spans="2:11" ht="19.5" customHeight="1" thickBot="1">
      <c r="B13" s="216"/>
      <c r="C13" s="216"/>
      <c r="D13" s="216"/>
      <c r="E13" s="201"/>
      <c r="F13" s="168"/>
      <c r="G13" s="170"/>
      <c r="H13" s="172"/>
      <c r="I13" s="185"/>
      <c r="J13" s="201"/>
      <c r="K13" s="201"/>
    </row>
    <row r="14" spans="2:11" ht="21" customHeight="1" thickTop="1" thickBot="1">
      <c r="B14" s="19" t="str">
        <f>Translation!C131</f>
        <v>Color de fuente gris = no aplicable en zona climática o tipo de edificación</v>
      </c>
      <c r="C14" s="201"/>
      <c r="D14" s="201"/>
      <c r="E14" s="201"/>
      <c r="F14" s="201"/>
      <c r="G14" s="201"/>
      <c r="H14" s="201"/>
      <c r="J14" s="69"/>
      <c r="K14" s="201"/>
    </row>
    <row r="15" spans="2:11" ht="13.5" customHeight="1">
      <c r="B15" s="177" t="str">
        <f>Translation!C71</f>
        <v>Requisitos obligatorios</v>
      </c>
      <c r="C15" s="178"/>
      <c r="D15" s="20"/>
      <c r="E15" s="179" t="str">
        <f>Translation!C73</f>
        <v>Evaluación / Estado</v>
      </c>
      <c r="F15" s="181" t="str">
        <f>Translation!C74</f>
        <v>Comentario</v>
      </c>
      <c r="G15" s="181"/>
      <c r="H15" s="182"/>
      <c r="J15" s="38"/>
      <c r="K15" s="201"/>
    </row>
    <row r="16" spans="2:11" ht="15.75" customHeight="1" thickBot="1">
      <c r="B16" s="175" t="str">
        <f>Translation!C135</f>
        <v>(deben cumplirse en un 100%)</v>
      </c>
      <c r="C16" s="176"/>
      <c r="D16" s="22" t="str">
        <f>Translation!C72</f>
        <v>Pregunta</v>
      </c>
      <c r="E16" s="180"/>
      <c r="F16" s="183"/>
      <c r="G16" s="183"/>
      <c r="H16" s="184"/>
      <c r="J16" s="23" t="str">
        <f>Translation!C125</f>
        <v>Evaluación</v>
      </c>
      <c r="K16" s="218"/>
    </row>
    <row r="17" spans="2:11" ht="49.35" customHeight="1">
      <c r="B17" s="25" t="str">
        <f>Project!B18</f>
        <v>A1.</v>
      </c>
      <c r="C17" s="26" t="str">
        <f>Project!C18</f>
        <v>Datos del proyecto y definición de los espacios</v>
      </c>
      <c r="D17" s="52" t="str">
        <f>IFERROR(IF(Project!F18=0,Translation!$C$123,VLOOKUP(B17,Translation!$A$76:$C$116,3,0)),"")</f>
        <v/>
      </c>
      <c r="E17" s="44"/>
      <c r="F17" s="190"/>
      <c r="G17" s="190"/>
      <c r="H17" s="191"/>
      <c r="J17" s="28" t="e">
        <f>IF(Project!F18=0,0,E17)</f>
        <v>#N/A</v>
      </c>
      <c r="K17" s="226"/>
    </row>
    <row r="18" spans="2:11" ht="49.35" customHeight="1">
      <c r="B18" s="30" t="str">
        <f>Project!B19</f>
        <v>A2.</v>
      </c>
      <c r="C18" s="31" t="str">
        <f>Project!C19</f>
        <v>Aislamiento térmico de la envolvente</v>
      </c>
      <c r="D18" s="53" t="str">
        <f>IFERROR(IF(Project!F19=0,Translation!$C$123,VLOOKUP(B18,Translation!$A$76:$C$116,3,0)),"")</f>
        <v/>
      </c>
      <c r="E18" s="42"/>
      <c r="F18" s="165"/>
      <c r="G18" s="165"/>
      <c r="H18" s="166"/>
      <c r="J18" s="28" t="e">
        <f>IF(Project!F19=0,0,E18)</f>
        <v>#N/A</v>
      </c>
      <c r="K18" s="226"/>
    </row>
    <row r="19" spans="2:11" ht="49.35" customHeight="1">
      <c r="B19" s="30" t="str">
        <f>Project!B20</f>
        <v>A3.</v>
      </c>
      <c r="C19" s="31" t="str">
        <f>Project!C20</f>
        <v>Reducción de puentes térmicos y hermeticidad</v>
      </c>
      <c r="D19" s="53" t="str">
        <f>IFERROR(IF(Project!F20=0,Translation!$C$123,VLOOKUP(B19,Translation!$A$76:$C$116,3,0)),"")</f>
        <v/>
      </c>
      <c r="E19" s="42"/>
      <c r="F19" s="165"/>
      <c r="G19" s="165"/>
      <c r="H19" s="166"/>
      <c r="J19" s="28" t="e">
        <f>IF(Project!F20=0,0,E19)</f>
        <v>#N/A</v>
      </c>
      <c r="K19" s="226"/>
    </row>
    <row r="20" spans="2:11" ht="49.35" customHeight="1">
      <c r="B20" s="30" t="str">
        <f>Project!B21</f>
        <v>A4.</v>
      </c>
      <c r="C20" s="31" t="str">
        <f>Project!C21</f>
        <v>Aprovechamiento térmico de la radiación solar</v>
      </c>
      <c r="D20" s="53" t="str">
        <f>IFERROR(IF(Project!F21=0,Translation!$C$123,VLOOKUP(B20,Translation!$A$76:$C$116,3,0)),"")</f>
        <v/>
      </c>
      <c r="E20" s="42"/>
      <c r="F20" s="165"/>
      <c r="G20" s="165"/>
      <c r="H20" s="166"/>
      <c r="J20" s="28" t="e">
        <f>IF(Project!F21=0,0,E20)</f>
        <v>#N/A</v>
      </c>
      <c r="K20" s="226"/>
    </row>
    <row r="21" spans="2:11" ht="49.35" customHeight="1">
      <c r="B21" s="30" t="str">
        <f>Project!B22</f>
        <v>A5.</v>
      </c>
      <c r="C21" s="31" t="str">
        <f>Project!C22</f>
        <v>Protección solar exterior de las ventanas</v>
      </c>
      <c r="D21" s="53" t="str">
        <f>IFERROR(IF(Project!F22=0,Translation!$C$123,VLOOKUP(B21,Translation!$A$76:$C$116,3,0)),"")</f>
        <v/>
      </c>
      <c r="E21" s="42"/>
      <c r="F21" s="165"/>
      <c r="G21" s="165"/>
      <c r="H21" s="166"/>
      <c r="J21" s="28" t="e">
        <f>IF(Project!F22=0,0,E21)</f>
        <v>#N/A</v>
      </c>
      <c r="K21" s="226"/>
    </row>
    <row r="22" spans="2:11" ht="49.35" customHeight="1">
      <c r="B22" s="30" t="str">
        <f>Project!B23</f>
        <v>A6.</v>
      </c>
      <c r="C22" s="31" t="str">
        <f>Project!C23</f>
        <v>Ventilación natural</v>
      </c>
      <c r="D22" s="53" t="str">
        <f>IFERROR(IF(Project!F23=0,Translation!$C$123,VLOOKUP(B22,Translation!$A$76:$C$116,3,0)),"")</f>
        <v/>
      </c>
      <c r="E22" s="42"/>
      <c r="F22" s="165"/>
      <c r="G22" s="165"/>
      <c r="H22" s="166"/>
      <c r="J22" s="28" t="e">
        <f>IF(Project!F23=0,0,E22)</f>
        <v>#N/A</v>
      </c>
      <c r="K22" s="226"/>
    </row>
    <row r="23" spans="2:11" ht="49.35" customHeight="1">
      <c r="B23" s="30" t="str">
        <f>Project!B24</f>
        <v>A7.</v>
      </c>
      <c r="C23" s="31" t="str">
        <f>Project!C24</f>
        <v>Reducción de la huella de carbono</v>
      </c>
      <c r="D23" s="53" t="str">
        <f>IFERROR(IF(Project!F24=0,Translation!$C$123,VLOOKUP(B23,Translation!$A$76:$C$116,3,0)),"")</f>
        <v/>
      </c>
      <c r="E23" s="42"/>
      <c r="F23" s="165"/>
      <c r="G23" s="165"/>
      <c r="H23" s="166"/>
      <c r="J23" s="28" t="e">
        <f>IF(Project!F24=0,0,E23)</f>
        <v>#N/A</v>
      </c>
      <c r="K23" s="226"/>
    </row>
    <row r="24" spans="2:11" ht="49.35" customHeight="1">
      <c r="B24" s="30" t="str">
        <f>Project!B25</f>
        <v>A8.</v>
      </c>
      <c r="C24" s="31" t="str">
        <f>Project!C25</f>
        <v>Espacio exterior bioclimático</v>
      </c>
      <c r="D24" s="53" t="str">
        <f>IFERROR(IF(Project!F25=0,Translation!$C$123,VLOOKUP(B24,Translation!$A$76:$C$116,3,0)),"")</f>
        <v/>
      </c>
      <c r="E24" s="42"/>
      <c r="F24" s="165"/>
      <c r="G24" s="165"/>
      <c r="H24" s="166"/>
      <c r="J24" s="28" t="e">
        <f>IF(Project!F25=0,0,E24)</f>
        <v>#N/A</v>
      </c>
      <c r="K24" s="226"/>
    </row>
    <row r="25" spans="2:11" ht="49.35" customHeight="1">
      <c r="B25" s="30" t="str">
        <f>Project!B26</f>
        <v>A9.</v>
      </c>
      <c r="C25" s="31" t="str">
        <f>Project!C26</f>
        <v>Espacios interiores más sanos</v>
      </c>
      <c r="D25" s="53" t="str">
        <f>IFERROR(IF(Project!F26=0,Translation!$C$123,VLOOKUP(B25,Translation!$A$76:$C$116,3,0)),"")</f>
        <v/>
      </c>
      <c r="E25" s="42"/>
      <c r="F25" s="165"/>
      <c r="G25" s="165"/>
      <c r="H25" s="166"/>
      <c r="J25" s="28" t="e">
        <f>IF(Project!F26=0,0,E25)</f>
        <v>#N/A</v>
      </c>
      <c r="K25" s="226"/>
    </row>
    <row r="26" spans="2:11" ht="49.35" customHeight="1">
      <c r="B26" s="30" t="str">
        <f>Project!B27</f>
        <v>T1.</v>
      </c>
      <c r="C26" s="31" t="str">
        <f>Project!C27</f>
        <v>Producción de energía sin combustibles fósiles y eficiente</v>
      </c>
      <c r="D26" s="53" t="str">
        <f>IFERROR(IF(Project!F27=0,Translation!$C$123,VLOOKUP(B26,Translation!$A$76:$C$116,3,0)),"")</f>
        <v/>
      </c>
      <c r="E26" s="42"/>
      <c r="F26" s="165"/>
      <c r="G26" s="165"/>
      <c r="H26" s="166"/>
      <c r="J26" s="28" t="e">
        <f>IF(Project!F27=0,0,E26)</f>
        <v>#N/A</v>
      </c>
      <c r="K26" s="226"/>
    </row>
    <row r="27" spans="2:11" ht="49.35" customHeight="1">
      <c r="B27" s="30" t="str">
        <f>Project!B28</f>
        <v>T2.</v>
      </c>
      <c r="C27" s="31" t="str">
        <f>Project!C28</f>
        <v>Autoproducción de energía</v>
      </c>
      <c r="D27" s="53" t="str">
        <f>IFERROR(IF(Project!F28=0,Translation!$C$123,VLOOKUP(B27,Translation!$A$76:$C$116,3,0)),"")</f>
        <v/>
      </c>
      <c r="E27" s="42"/>
      <c r="F27" s="165"/>
      <c r="G27" s="165"/>
      <c r="H27" s="166"/>
      <c r="J27" s="28" t="e">
        <f>IF(Project!F28=0,0,E27)</f>
        <v>#N/A</v>
      </c>
      <c r="K27" s="226"/>
    </row>
    <row r="28" spans="2:11" ht="49.35" customHeight="1">
      <c r="B28" s="30" t="str">
        <f>Project!B29</f>
        <v>T3.</v>
      </c>
      <c r="C28" s="31" t="str">
        <f>Project!C29</f>
        <v>Electrodomésticos e iluminación eficientes</v>
      </c>
      <c r="D28" s="53" t="str">
        <f>IFERROR(IF(Project!F29=0,Translation!$C$123,VLOOKUP(B28,Translation!$A$76:$C$116,3,0)),"")</f>
        <v/>
      </c>
      <c r="E28" s="42"/>
      <c r="F28" s="165"/>
      <c r="G28" s="165"/>
      <c r="H28" s="166"/>
      <c r="J28" s="28" t="e">
        <f>IF(Project!F29=0,0,E28)</f>
        <v>#N/A</v>
      </c>
      <c r="K28" s="226"/>
    </row>
    <row r="29" spans="2:11" ht="49.35" customHeight="1">
      <c r="B29" s="30" t="str">
        <f>Project!B30</f>
        <v>T4.</v>
      </c>
      <c r="C29" s="31" t="str">
        <f>Project!C30</f>
        <v>Ventilación constante para un ambiente interior confortable y sano</v>
      </c>
      <c r="D29" s="53" t="str">
        <f>IFERROR(IF(Project!F30=0,Translation!$C$123,VLOOKUP(B29,Translation!$A$76:$C$116,3,0)),"")</f>
        <v/>
      </c>
      <c r="E29" s="42"/>
      <c r="F29" s="165"/>
      <c r="G29" s="165"/>
      <c r="H29" s="166"/>
      <c r="J29" s="28" t="e">
        <f>IF(Project!F30=0,0,E29)</f>
        <v>#N/A</v>
      </c>
      <c r="K29" s="226"/>
    </row>
    <row r="30" spans="2:11" ht="49.35" customHeight="1">
      <c r="B30" s="30" t="str">
        <f>Project!B31</f>
        <v>T5.</v>
      </c>
      <c r="C30" s="31" t="str">
        <f>Project!C31</f>
        <v>Refrigeración eficiente</v>
      </c>
      <c r="D30" s="53" t="str">
        <f>IFERROR(IF(Project!F31=0,Translation!$C$123,VLOOKUP(B30,Translation!$A$76:$C$116,3,0)),"")</f>
        <v/>
      </c>
      <c r="E30" s="42"/>
      <c r="F30" s="165"/>
      <c r="G30" s="165"/>
      <c r="H30" s="166"/>
      <c r="J30" s="28" t="e">
        <f>IF(Project!F31=0,0,E30)</f>
        <v>#N/A</v>
      </c>
      <c r="K30" s="226"/>
    </row>
    <row r="31" spans="2:11" ht="49.35" customHeight="1">
      <c r="B31" s="30" t="str">
        <f>Project!B32</f>
        <v>T6.</v>
      </c>
      <c r="C31" s="31" t="str">
        <f>Project!C32</f>
        <v>Uso eficiente de agua</v>
      </c>
      <c r="D31" s="53" t="str">
        <f>IFERROR(IF(Project!F32=0,Translation!$C$123,VLOOKUP(B31,Translation!$A$76:$C$116,3,0)),"")</f>
        <v/>
      </c>
      <c r="E31" s="42"/>
      <c r="F31" s="165"/>
      <c r="G31" s="165"/>
      <c r="H31" s="166"/>
      <c r="J31" s="28" t="e">
        <f>IF(Project!F32=0,0,E31)</f>
        <v>#N/A</v>
      </c>
      <c r="K31" s="226"/>
    </row>
    <row r="32" spans="2:11" ht="49.35" customHeight="1">
      <c r="B32" s="30" t="str">
        <f>Project!B33</f>
        <v>O1.</v>
      </c>
      <c r="C32" s="31" t="str">
        <f>Project!C33</f>
        <v>Manual del usuario</v>
      </c>
      <c r="D32" s="53" t="str">
        <f>IFERROR(IF(Project!F33=0,Translation!$C$123,VLOOKUP(B32,Translation!$A$76:$C$116,3,0)),"")</f>
        <v/>
      </c>
      <c r="E32" s="42"/>
      <c r="F32" s="165"/>
      <c r="G32" s="165"/>
      <c r="H32" s="166"/>
      <c r="J32" s="28" t="e">
        <f>IF(Project!F33=0,0,E32)</f>
        <v>#N/A</v>
      </c>
      <c r="K32" s="226"/>
    </row>
    <row r="33" spans="2:11" ht="49.35" customHeight="1">
      <c r="B33" s="118" t="str">
        <f>Project!B34</f>
        <v>O2.</v>
      </c>
      <c r="C33" s="119" t="str">
        <f>Project!C34</f>
        <v>Medición del consumo</v>
      </c>
      <c r="D33" s="120" t="str">
        <f>IFERROR(IF(Project!F34=0,Translation!$C$123,VLOOKUP(B33,Translation!$A$76:$C$116,3,0)),"")</f>
        <v/>
      </c>
      <c r="E33" s="121"/>
      <c r="F33" s="188"/>
      <c r="G33" s="188"/>
      <c r="H33" s="189"/>
      <c r="J33" s="28" t="e">
        <f>IF(Project!F34=0,0,E33)</f>
        <v>#N/A</v>
      </c>
      <c r="K33" s="226"/>
    </row>
    <row r="34" spans="2:11" ht="49.35" customHeight="1">
      <c r="B34" s="32" t="str">
        <f>Project!B35</f>
        <v>O3.</v>
      </c>
      <c r="C34" s="33" t="str">
        <f>Project!C35</f>
        <v>Control de calidad del aire interior</v>
      </c>
      <c r="D34" s="122" t="str">
        <f>IFERROR(IF(Project!F35=0,Translation!$C$123,VLOOKUP(B34,Translation!$A$76:$C$116,3,0)),"")</f>
        <v/>
      </c>
      <c r="E34" s="43"/>
      <c r="F34" s="194"/>
      <c r="G34" s="195"/>
      <c r="H34" s="196"/>
      <c r="J34" s="28" t="e">
        <f>IF(Project!F35=0,0,E34)</f>
        <v>#N/A</v>
      </c>
      <c r="K34" s="226"/>
    </row>
    <row r="35" spans="2:11" ht="18.75" customHeight="1" thickBot="1">
      <c r="B35" s="159"/>
      <c r="C35" s="159"/>
      <c r="D35" s="34"/>
      <c r="E35" s="35"/>
      <c r="F35" s="34"/>
      <c r="G35" s="201"/>
      <c r="H35" s="34"/>
      <c r="J35" s="28"/>
      <c r="K35" s="226"/>
    </row>
    <row r="36" spans="2:11" ht="30" customHeight="1" thickBot="1">
      <c r="B36" s="197" t="str">
        <f>Translation!C75&amp;" "&amp;Translation!C136</f>
        <v>Requisitos electivos (como mínimo un tercio debe cumplirse)</v>
      </c>
      <c r="C36" s="198"/>
      <c r="D36" s="36" t="str">
        <f>Translation!C72</f>
        <v>Pregunta</v>
      </c>
      <c r="E36" s="37" t="str">
        <f>Translation!C73</f>
        <v>Evaluación / Estado</v>
      </c>
      <c r="F36" s="199" t="str">
        <f>Translation!C74</f>
        <v>Comentario</v>
      </c>
      <c r="G36" s="199"/>
      <c r="H36" s="200"/>
      <c r="J36" s="28"/>
      <c r="K36" s="226"/>
    </row>
    <row r="37" spans="2:11" ht="50.1" customHeight="1">
      <c r="B37" s="130" t="str">
        <f>Project!B38</f>
        <v>A4.a</v>
      </c>
      <c r="C37" s="131" t="str">
        <f>Project!C38</f>
        <v>Aprovechamiento de la luz natural</v>
      </c>
      <c r="D37" s="132" t="str">
        <f>IFERROR(IF(Project!F38=0,Translation!$C$123,VLOOKUP(B37,Translation!$A$76:$C$117,3,0)),"")</f>
        <v/>
      </c>
      <c r="E37" s="133"/>
      <c r="F37" s="192"/>
      <c r="G37" s="192"/>
      <c r="H37" s="193"/>
      <c r="J37" s="28" t="e">
        <f>IF(Project!F38=0,0,E37)</f>
        <v>#N/A</v>
      </c>
      <c r="K37" s="226"/>
    </row>
    <row r="38" spans="2:11" ht="50.1" customHeight="1">
      <c r="B38" s="134" t="str">
        <f>Project!B39</f>
        <v>A6.a</v>
      </c>
      <c r="C38" s="135" t="str">
        <f>Project!C39</f>
        <v>Aberturas diseñadas para favorecer la circulación natural del aire</v>
      </c>
      <c r="D38" s="136" t="str">
        <f>IFERROR(IF(Project!F39=0,Translation!$C$123,VLOOKUP(B38,Translation!$A$76:$C$117,3,0)),"")</f>
        <v/>
      </c>
      <c r="E38" s="137"/>
      <c r="F38" s="186"/>
      <c r="G38" s="186"/>
      <c r="H38" s="187"/>
      <c r="J38" s="28" t="e">
        <f>IF(Project!F39=0,0,E38)</f>
        <v>#N/A</v>
      </c>
      <c r="K38" s="226"/>
    </row>
    <row r="39" spans="2:11" ht="50.1" customHeight="1">
      <c r="B39" s="30" t="str">
        <f>Project!B40</f>
        <v>A6.b</v>
      </c>
      <c r="C39" s="31" t="str">
        <f>Project!C40</f>
        <v>Medidas low-tec para la generación de corrientes de aire</v>
      </c>
      <c r="D39" s="53" t="str">
        <f>IFERROR(IF(Project!F40=0,Translation!$C$123,VLOOKUP(B39,Translation!$A$76:$C$117,3,0)),"")</f>
        <v/>
      </c>
      <c r="E39" s="42"/>
      <c r="F39" s="165"/>
      <c r="G39" s="165"/>
      <c r="H39" s="166"/>
      <c r="J39" s="28" t="e">
        <f>IF(Project!F40=0,0,E39)</f>
        <v>#N/A</v>
      </c>
      <c r="K39" s="226"/>
    </row>
    <row r="40" spans="2:11" ht="50.1" customHeight="1">
      <c r="B40" s="30" t="str">
        <f>Project!B41</f>
        <v>A6.c</v>
      </c>
      <c r="C40" s="31" t="str">
        <f>Project!C41</f>
        <v>Refrigeración pasiva por humidificación</v>
      </c>
      <c r="D40" s="53" t="str">
        <f>IFERROR(IF(Project!F41=0,Translation!$C$123,VLOOKUP(B40,Translation!$A$76:$C$117,3,0)),"")</f>
        <v/>
      </c>
      <c r="E40" s="42"/>
      <c r="F40" s="165"/>
      <c r="G40" s="165"/>
      <c r="H40" s="166"/>
      <c r="J40" s="28" t="e">
        <f>IF(Project!F41=0,0,E40)</f>
        <v>#N/A</v>
      </c>
      <c r="K40" s="226"/>
    </row>
    <row r="41" spans="2:11" ht="50.1" customHeight="1">
      <c r="B41" s="30" t="str">
        <f>Project!B42</f>
        <v>A7.a</v>
      </c>
      <c r="C41" s="31" t="str">
        <f>Project!C42</f>
        <v>Materiales renovables locales como estructura principal</v>
      </c>
      <c r="D41" s="53" t="str">
        <f>IFERROR(IF(Project!F42=0,Translation!$C$123,VLOOKUP(B41,Translation!$A$76:$C$117,3,0)),"")</f>
        <v/>
      </c>
      <c r="E41" s="42"/>
      <c r="F41" s="165"/>
      <c r="G41" s="165"/>
      <c r="H41" s="166"/>
      <c r="J41" s="28" t="e">
        <f>IF(Project!F42=0,0,E41)</f>
        <v>#N/A</v>
      </c>
      <c r="K41" s="226"/>
    </row>
    <row r="42" spans="2:11" ht="50.1" customHeight="1">
      <c r="B42" s="30" t="str">
        <f>Project!B43</f>
        <v>A7.b</v>
      </c>
      <c r="C42" s="31" t="str">
        <f>Project!C43</f>
        <v>Materiales renovables locales como materiales principales no estructurales</v>
      </c>
      <c r="D42" s="53" t="str">
        <f>IFERROR(IF(Project!F43=0,Translation!$C$123,VLOOKUP(B42,Translation!$A$76:$C$117,3,0)),"")</f>
        <v/>
      </c>
      <c r="E42" s="42"/>
      <c r="F42" s="165"/>
      <c r="G42" s="165"/>
      <c r="H42" s="166"/>
      <c r="J42" s="28" t="e">
        <f>IF(Project!F43=0,0,E42)</f>
        <v>#N/A</v>
      </c>
      <c r="K42" s="226"/>
    </row>
    <row r="43" spans="2:11" ht="50.1" customHeight="1">
      <c r="B43" s="30" t="str">
        <f>Project!B44</f>
        <v>A7.c</v>
      </c>
      <c r="C43" s="31" t="str">
        <f>Project!C44</f>
        <v>Facilidad de mantenimiento</v>
      </c>
      <c r="D43" s="53" t="str">
        <f>IFERROR(IF(Project!F44=0,Translation!$C$123,VLOOKUP(B43,Translation!$A$76:$C$117,3,0)),"")</f>
        <v/>
      </c>
      <c r="E43" s="42"/>
      <c r="F43" s="165"/>
      <c r="G43" s="165"/>
      <c r="H43" s="166"/>
      <c r="J43" s="28" t="e">
        <f>IF(Project!F44=0,0,E43)</f>
        <v>#N/A</v>
      </c>
      <c r="K43" s="226"/>
    </row>
    <row r="44" spans="2:11" ht="50.1" customHeight="1">
      <c r="B44" s="30" t="str">
        <f>Project!B45</f>
        <v>A7.d</v>
      </c>
      <c r="C44" s="31" t="str">
        <f>Project!C45</f>
        <v>Facilidad de desmontaje</v>
      </c>
      <c r="D44" s="53" t="str">
        <f>IFERROR(IF(Project!F45=0,Translation!$C$123,VLOOKUP(B44,Translation!$A$76:$C$117,3,0)),"")</f>
        <v/>
      </c>
      <c r="E44" s="42"/>
      <c r="F44" s="165"/>
      <c r="G44" s="165"/>
      <c r="H44" s="166"/>
      <c r="J44" s="28" t="e">
        <f>IF(Project!F45=0,0,E44)</f>
        <v>#N/A</v>
      </c>
      <c r="K44" s="226"/>
    </row>
    <row r="45" spans="2:11" ht="50.1" customHeight="1">
      <c r="B45" s="30" t="str">
        <f>Project!B46</f>
        <v>A8.a</v>
      </c>
      <c r="C45" s="31" t="str">
        <f>Project!C46</f>
        <v>Techo verde</v>
      </c>
      <c r="D45" s="53" t="str">
        <f>IFERROR(IF(Project!F46=0,Translation!$C$123,VLOOKUP(B45,Translation!$A$76:$C$117,3,0)),"")</f>
        <v/>
      </c>
      <c r="E45" s="42"/>
      <c r="F45" s="165"/>
      <c r="G45" s="165"/>
      <c r="H45" s="166"/>
      <c r="J45" s="28" t="e">
        <f>IF(Project!F46=0,0,E45)</f>
        <v>#N/A</v>
      </c>
      <c r="K45" s="226"/>
    </row>
    <row r="46" spans="2:11" ht="50.1" customHeight="1">
      <c r="B46" s="30" t="str">
        <f>Project!B47</f>
        <v>A8.b</v>
      </c>
      <c r="C46" s="31" t="str">
        <f>Project!C47</f>
        <v>Elementos constructivos expuestos a la lluvia sin metales pesados</v>
      </c>
      <c r="D46" s="53" t="str">
        <f>IFERROR(IF(Project!F47=0,Translation!$C$123,VLOOKUP(B46,Translation!$A$76:$C$117,3,0)),"")</f>
        <v/>
      </c>
      <c r="E46" s="42"/>
      <c r="F46" s="165"/>
      <c r="G46" s="165"/>
      <c r="H46" s="166"/>
      <c r="J46" s="28" t="e">
        <f>IF(Project!F47=0,0,E46)</f>
        <v>#N/A</v>
      </c>
      <c r="K46" s="226"/>
    </row>
    <row r="47" spans="2:11" ht="50.1" customHeight="1">
      <c r="B47" s="30" t="str">
        <f>Project!B48</f>
        <v>A8.c</v>
      </c>
      <c r="C47" s="31" t="str">
        <f>Project!C48</f>
        <v>Sin protección química contra raíces en láminas de estanqueidad</v>
      </c>
      <c r="D47" s="53" t="str">
        <f>IFERROR(IF(Project!F48=0,Translation!$C$123,VLOOKUP(B47,Translation!$A$76:$C$117,3,0)),"")</f>
        <v/>
      </c>
      <c r="E47" s="42"/>
      <c r="F47" s="165"/>
      <c r="G47" s="165"/>
      <c r="H47" s="166"/>
      <c r="J47" s="28" t="e">
        <f>IF(Project!F48=0,0,E47)</f>
        <v>#N/A</v>
      </c>
      <c r="K47" s="226"/>
    </row>
    <row r="48" spans="2:11" ht="50.1" customHeight="1">
      <c r="B48" s="30" t="str">
        <f>Project!B49</f>
        <v>A9.a</v>
      </c>
      <c r="C48" s="31" t="str">
        <f>Project!C49</f>
        <v>Protección contra el ruido</v>
      </c>
      <c r="D48" s="53" t="str">
        <f>IFERROR(IF(Project!F49=0,Translation!$C$123,VLOOKUP(B48,Translation!$A$76:$C$117,3,0)),"")</f>
        <v/>
      </c>
      <c r="E48" s="42"/>
      <c r="F48" s="165"/>
      <c r="G48" s="165"/>
      <c r="H48" s="166"/>
      <c r="J48" s="28" t="e">
        <f>IF(Project!F49=0,0,E48)</f>
        <v>#N/A</v>
      </c>
      <c r="K48" s="226"/>
    </row>
    <row r="49" spans="2:11" ht="50.1" customHeight="1">
      <c r="B49" s="30" t="str">
        <f>Project!B50</f>
        <v>A9.b</v>
      </c>
      <c r="C49" s="31" t="str">
        <f>Project!C50</f>
        <v>Sin biocidas en espacios interiores</v>
      </c>
      <c r="D49" s="53" t="str">
        <f>IFERROR(IF(Project!F50=0,Translation!$C$123,VLOOKUP(B49,Translation!$A$76:$C$117,3,0)),"")</f>
        <v/>
      </c>
      <c r="E49" s="42"/>
      <c r="F49" s="165"/>
      <c r="G49" s="165"/>
      <c r="H49" s="166"/>
      <c r="J49" s="28" t="e">
        <f>IF(Project!F50=0,0,E49)</f>
        <v>#N/A</v>
      </c>
      <c r="K49" s="226"/>
    </row>
    <row r="50" spans="2:11" ht="50.1" customHeight="1">
      <c r="B50" s="30" t="str">
        <f>Project!B51</f>
        <v>T1.a</v>
      </c>
      <c r="C50" s="31" t="str">
        <f>Project!C51</f>
        <v>Aislación de las tuberías de distribución</v>
      </c>
      <c r="D50" s="53" t="str">
        <f>IFERROR(IF(Project!F51=0,Translation!$C$123,VLOOKUP(B50,Translation!$A$76:$C$117,3,0)),"")</f>
        <v/>
      </c>
      <c r="E50" s="42"/>
      <c r="F50" s="165"/>
      <c r="G50" s="165"/>
      <c r="H50" s="166"/>
      <c r="J50" s="28" t="e">
        <f>IF(Project!F51=0,0,E50)</f>
        <v>#N/A</v>
      </c>
      <c r="K50" s="226"/>
    </row>
    <row r="51" spans="2:11" ht="50.1" customHeight="1">
      <c r="B51" s="30" t="str">
        <f>Project!B52</f>
        <v>T2.a</v>
      </c>
      <c r="C51" s="31" t="str">
        <f>Project!C52</f>
        <v>Superficie de cubierta útil con paneles fotovoltaicos</v>
      </c>
      <c r="D51" s="53" t="str">
        <f>IFERROR(IF(Project!F52=0,Translation!$C$123,VLOOKUP(B51,Translation!$A$76:$C$117,3,0)),"")</f>
        <v/>
      </c>
      <c r="E51" s="42"/>
      <c r="F51" s="165"/>
      <c r="G51" s="165"/>
      <c r="H51" s="166"/>
      <c r="J51" s="28" t="e">
        <f>IF(Project!F52=0,0,E51)</f>
        <v>#N/A</v>
      </c>
      <c r="K51" s="226"/>
    </row>
    <row r="52" spans="2:11" ht="50.1" customHeight="1">
      <c r="B52" s="30" t="str">
        <f>Project!B53</f>
        <v>T4.a</v>
      </c>
      <c r="C52" s="31" t="str">
        <f>Project!C53</f>
        <v>Filtración del aire de suministro</v>
      </c>
      <c r="D52" s="53" t="str">
        <f>IFERROR(IF(Project!F53=0,Translation!$C$123,VLOOKUP(B52,Translation!$A$76:$C$117,3,0)),"")</f>
        <v/>
      </c>
      <c r="E52" s="42"/>
      <c r="F52" s="165"/>
      <c r="G52" s="165"/>
      <c r="H52" s="166"/>
      <c r="J52" s="28" t="e">
        <f>IF(Project!F53=0,0,E52)</f>
        <v>#N/A</v>
      </c>
      <c r="K52" s="226"/>
    </row>
    <row r="53" spans="2:11" ht="50.1" customHeight="1">
      <c r="B53" s="30" t="str">
        <f>Project!B54</f>
        <v>T4.b</v>
      </c>
      <c r="C53" s="31" t="str">
        <f>Project!C54</f>
        <v>Sistema de control automatizado de la ventilación</v>
      </c>
      <c r="D53" s="53" t="str">
        <f>IFERROR(IF(Project!F54=0,Translation!$C$123,VLOOKUP(B53,Translation!$A$76:$C$117,3,0)),"")</f>
        <v/>
      </c>
      <c r="E53" s="42"/>
      <c r="F53" s="164"/>
      <c r="G53" s="165"/>
      <c r="H53" s="166"/>
      <c r="J53" s="28" t="e">
        <f>IF(Project!F54=0,0,E53)</f>
        <v>#N/A</v>
      </c>
      <c r="K53" s="226"/>
    </row>
    <row r="54" spans="2:11" ht="50.1" customHeight="1">
      <c r="B54" s="30" t="str">
        <f>Project!B55</f>
        <v>T5.a</v>
      </c>
      <c r="C54" s="31" t="str">
        <f>Project!C55</f>
        <v>Freecooling</v>
      </c>
      <c r="D54" s="53" t="str">
        <f>IFERROR(IF(Project!F55=0,Translation!$C$123,VLOOKUP(B54,Translation!$A$76:$C$117,3,0)),"")</f>
        <v/>
      </c>
      <c r="E54" s="42"/>
      <c r="F54" s="165"/>
      <c r="G54" s="165"/>
      <c r="H54" s="166"/>
      <c r="J54" s="28" t="e">
        <f>IF(Project!F55=0,0,E54)</f>
        <v>#N/A</v>
      </c>
      <c r="K54" s="226"/>
    </row>
    <row r="55" spans="2:11" ht="50.1" customHeight="1">
      <c r="B55" s="30" t="str">
        <f>Project!B56</f>
        <v>T5.b</v>
      </c>
      <c r="C55" s="31" t="str">
        <f>Project!C56</f>
        <v>Refrigeración activa con humidificación</v>
      </c>
      <c r="D55" s="53" t="str">
        <f>IFERROR(IF(Project!F56=0,Translation!$C$123,VLOOKUP(B55,Translation!$A$76:$C$117,3,0)),"")</f>
        <v/>
      </c>
      <c r="E55" s="42"/>
      <c r="F55" s="165"/>
      <c r="G55" s="165"/>
      <c r="H55" s="166"/>
      <c r="J55" s="28" t="e">
        <f>IF(Project!F56=0,0,E55)</f>
        <v>#N/A</v>
      </c>
      <c r="K55" s="226"/>
    </row>
    <row r="56" spans="2:11" ht="50.1" customHeight="1">
      <c r="B56" s="30" t="str">
        <f>Project!B57</f>
        <v>T6.a</v>
      </c>
      <c r="C56" s="31" t="str">
        <f>Project!C57</f>
        <v>Captar y utilizar el agua de lluvia</v>
      </c>
      <c r="D56" s="53" t="str">
        <f>IFERROR(IF(Project!F57=0,Translation!$C$123,VLOOKUP(B56,Translation!$A$76:$C$117,3,0)),"")</f>
        <v/>
      </c>
      <c r="E56" s="42"/>
      <c r="F56" s="165"/>
      <c r="G56" s="165"/>
      <c r="H56" s="166"/>
      <c r="J56" s="28" t="e">
        <f>IF(Project!F57=0,0,E56)</f>
        <v>#N/A</v>
      </c>
      <c r="K56" s="226"/>
    </row>
    <row r="57" spans="2:11" ht="50.1" customHeight="1">
      <c r="B57" s="30" t="str">
        <f>Project!B58</f>
        <v>T6.b</v>
      </c>
      <c r="C57" s="31" t="str">
        <f>Project!C58</f>
        <v>Uso de aguas grises</v>
      </c>
      <c r="D57" s="53" t="str">
        <f>IFERROR(IF(Project!F58=0,Translation!$C$123,VLOOKUP(B57,Translation!$A$76:$C$117,3,0)),"")</f>
        <v/>
      </c>
      <c r="E57" s="42"/>
      <c r="F57" s="165"/>
      <c r="G57" s="165"/>
      <c r="H57" s="166"/>
      <c r="J57" s="28" t="e">
        <f>IF(Project!F58=0,0,E57)</f>
        <v>#N/A</v>
      </c>
      <c r="K57" s="226"/>
    </row>
    <row r="58" spans="2:11" ht="50.1" customHeight="1">
      <c r="B58" s="30" t="str">
        <f>Project!B59</f>
        <v>T6.c</v>
      </c>
      <c r="C58" s="31" t="str">
        <f>Project!C59</f>
        <v>Pequeña planta de tratamiento de aguas</v>
      </c>
      <c r="D58" s="53" t="str">
        <f>IFERROR(IF(Project!F59=0,Translation!$C$123,VLOOKUP(B58,Translation!$A$76:$C$117,3,0)),"")</f>
        <v/>
      </c>
      <c r="E58" s="42"/>
      <c r="F58" s="165"/>
      <c r="G58" s="165"/>
      <c r="H58" s="166"/>
      <c r="J58" s="28" t="e">
        <f>IF(Project!F59=0,0,E58)</f>
        <v>#N/A</v>
      </c>
      <c r="K58" s="226"/>
    </row>
    <row r="59" spans="2:11" ht="50.1" customHeight="1">
      <c r="B59" s="30" t="str">
        <f>Project!B60</f>
        <v>O2.a</v>
      </c>
      <c r="C59" s="31" t="str">
        <f>Project!C60</f>
        <v>Control de todas las energías</v>
      </c>
      <c r="D59" s="53" t="str">
        <f>IFERROR(IF(Project!F60=0,Translation!$C$123,VLOOKUP(B59,Translation!$A$76:$C$117,3,0)),"")</f>
        <v/>
      </c>
      <c r="E59" s="42"/>
      <c r="F59" s="165"/>
      <c r="G59" s="165"/>
      <c r="H59" s="166"/>
      <c r="J59" s="28" t="e">
        <f>IF(Project!F60=0,0,E59)</f>
        <v>#N/A</v>
      </c>
      <c r="K59" s="226"/>
    </row>
    <row r="60" spans="2:11" ht="50.1" customHeight="1">
      <c r="B60" s="32" t="str">
        <f>Project!B61</f>
        <v>O2.b</v>
      </c>
      <c r="C60" s="33" t="str">
        <f>Project!C61</f>
        <v>Control de temperatura y humedad</v>
      </c>
      <c r="D60" s="54" t="str">
        <f>IFERROR(IF(Project!F61=0,Translation!$C$123,VLOOKUP(B60,Translation!$A$76:$C$117,3,0)),"")</f>
        <v/>
      </c>
      <c r="E60" s="43"/>
      <c r="F60" s="195"/>
      <c r="G60" s="195"/>
      <c r="H60" s="196"/>
      <c r="J60" s="28" t="e">
        <f>IF(Project!F61=0,0,E60)</f>
        <v>#N/A</v>
      </c>
      <c r="K60" s="226"/>
    </row>
    <row r="61" spans="2:11" ht="18.75" customHeight="1">
      <c r="B61" s="201"/>
      <c r="C61" s="201"/>
      <c r="D61" s="38"/>
      <c r="E61" s="38"/>
      <c r="F61" s="38"/>
      <c r="G61" s="38"/>
      <c r="H61" s="38"/>
      <c r="J61" s="110"/>
      <c r="K61" s="226"/>
    </row>
    <row r="62" spans="2:11" ht="18.75" customHeight="1">
      <c r="B62" s="201"/>
      <c r="C62" s="201"/>
      <c r="D62" s="38"/>
      <c r="E62" s="38"/>
      <c r="F62" s="38"/>
      <c r="G62" s="38"/>
      <c r="H62" s="38"/>
      <c r="J62" s="109"/>
      <c r="K62" s="226"/>
    </row>
    <row r="63" spans="2:11">
      <c r="B63" s="201"/>
      <c r="C63" s="201"/>
      <c r="D63" s="201"/>
      <c r="E63" s="201"/>
      <c r="F63" s="201"/>
      <c r="G63" s="201"/>
      <c r="H63" s="201"/>
      <c r="J63" s="201"/>
      <c r="K63" s="226"/>
    </row>
  </sheetData>
  <sheetProtection algorithmName="SHA-512" hashValue="0FV5BVodNhhIxIroCr1oapoHN9sMzXOEJHEpgKmer/EdyNgwZrew0qUeqzsJri2s2CMrDf0165Sug5f1fCo6OQ==" saltValue="TrLeyGeHQUBkq5WgOgdcSw==" spinCount="100000" sheet="1" selectLockedCells="1"/>
  <mergeCells count="56">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 ref="F48:H48"/>
    <mergeCell ref="F49:H49"/>
    <mergeCell ref="F40:H40"/>
    <mergeCell ref="F41:H41"/>
    <mergeCell ref="F42:H42"/>
    <mergeCell ref="F43:H43"/>
    <mergeCell ref="F44:H44"/>
    <mergeCell ref="F47:H47"/>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s>
  <conditionalFormatting sqref="E17:E60">
    <cfRule type="cellIs" dxfId="10" priority="6" operator="equal">
      <formula>$J$10</formula>
    </cfRule>
    <cfRule type="cellIs" dxfId="9" priority="7" operator="equal">
      <formula>$J$9</formula>
    </cfRule>
    <cfRule type="cellIs" dxfId="8" priority="8" operator="equal">
      <formula>$J$8</formula>
    </cfRule>
    <cfRule type="cellIs" dxfId="7" priority="9" operator="equal">
      <formula>$J$7</formula>
    </cfRule>
  </conditionalFormatting>
  <conditionalFormatting sqref="G12:I12">
    <cfRule type="cellIs" dxfId="6" priority="2" operator="equal">
      <formula>$F$9</formula>
    </cfRule>
    <cfRule type="cellIs" dxfId="5"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22" activePane="bottomLeft" state="frozen"/>
      <selection pane="bottomLeft" activeCell="C113" sqref="C113"/>
    </sheetView>
  </sheetViews>
  <sheetFormatPr defaultColWidth="11.5703125" defaultRowHeight="12.75"/>
  <cols>
    <col min="1" max="1" width="11.5703125" style="1"/>
    <col min="2" max="2" width="10" style="1" customWidth="1"/>
    <col min="3" max="3" width="36" style="1" bestFit="1" customWidth="1"/>
    <col min="4" max="4" width="51.5703125" style="65" bestFit="1" customWidth="1"/>
    <col min="5" max="6" width="46.5703125" style="65" customWidth="1"/>
    <col min="7" max="7" width="9.140625" style="1" bestFit="1" customWidth="1"/>
    <col min="8" max="8" width="7.140625" style="1" customWidth="1"/>
    <col min="9" max="9" width="11.5703125" style="1"/>
    <col min="10" max="10" width="2" style="1" bestFit="1" customWidth="1"/>
    <col min="11" max="16384" width="11.5703125" style="1"/>
  </cols>
  <sheetData>
    <row r="1" spans="1:10" ht="13.15">
      <c r="A1" s="201"/>
      <c r="B1" s="55" t="s">
        <v>70</v>
      </c>
      <c r="C1" s="6" t="s">
        <v>71</v>
      </c>
      <c r="D1" s="55">
        <f>VLOOKUP(C1,I1:J3,2,0)</f>
        <v>2</v>
      </c>
      <c r="E1" s="56" t="s">
        <v>72</v>
      </c>
      <c r="F1" s="66" t="s">
        <v>73</v>
      </c>
      <c r="G1" s="201"/>
      <c r="H1" s="201"/>
      <c r="I1" s="57" t="s">
        <v>74</v>
      </c>
      <c r="J1" s="58">
        <v>1</v>
      </c>
    </row>
    <row r="2" spans="1:10" ht="13.15">
      <c r="A2" s="201"/>
      <c r="B2" s="59"/>
      <c r="C2" s="60"/>
      <c r="D2" s="61"/>
      <c r="E2" s="62"/>
      <c r="F2" s="62"/>
      <c r="G2" s="201"/>
      <c r="H2" s="201"/>
      <c r="I2" s="57" t="s">
        <v>71</v>
      </c>
      <c r="J2" s="58">
        <v>2</v>
      </c>
    </row>
    <row r="3" spans="1:10" ht="13.15">
      <c r="A3" s="201"/>
      <c r="B3" s="55" t="s">
        <v>75</v>
      </c>
      <c r="C3" s="63" t="s">
        <v>76</v>
      </c>
      <c r="D3" s="64" t="str">
        <f>I1</f>
        <v>deutsch</v>
      </c>
      <c r="E3" s="64" t="str">
        <f>I2</f>
        <v>español</v>
      </c>
      <c r="F3" s="64" t="str">
        <f>I3</f>
        <v>english</v>
      </c>
      <c r="G3" s="201"/>
      <c r="H3" s="201"/>
      <c r="I3" s="57" t="s">
        <v>77</v>
      </c>
      <c r="J3" s="58">
        <v>3</v>
      </c>
    </row>
    <row r="4" spans="1:10">
      <c r="A4" s="201"/>
      <c r="B4" s="257">
        <v>1</v>
      </c>
      <c r="C4" s="258" t="str">
        <f>INDEX($D$4:$F$507,$B4,$D$1)</f>
        <v>Minergie LATAM / Chile / México</v>
      </c>
      <c r="D4" s="140" t="s">
        <v>78</v>
      </c>
      <c r="E4" s="140" t="s">
        <v>79</v>
      </c>
      <c r="F4" s="140" t="s">
        <v>80</v>
      </c>
      <c r="G4" s="201"/>
      <c r="H4" s="201"/>
      <c r="I4" s="201"/>
      <c r="J4" s="201"/>
    </row>
    <row r="5" spans="1:10">
      <c r="A5" s="201"/>
      <c r="B5" s="257">
        <v>2</v>
      </c>
      <c r="C5" s="258" t="str">
        <f t="shared" ref="C5:C68" si="0">INDEX($D$4:$F$507,$B5,$D$1)</f>
        <v>Versión</v>
      </c>
      <c r="D5" s="140" t="s">
        <v>81</v>
      </c>
      <c r="E5" s="140" t="s">
        <v>82</v>
      </c>
      <c r="F5" s="140" t="s">
        <v>81</v>
      </c>
      <c r="G5" s="201"/>
      <c r="H5" s="201"/>
      <c r="I5" s="201"/>
      <c r="J5" s="201"/>
    </row>
    <row r="6" spans="1:10">
      <c r="A6" s="201"/>
      <c r="B6" s="257">
        <v>3</v>
      </c>
      <c r="C6" s="258" t="str">
        <f t="shared" si="0"/>
        <v>Nombre del Proyecto</v>
      </c>
      <c r="D6" s="140" t="s">
        <v>83</v>
      </c>
      <c r="E6" s="140" t="s">
        <v>84</v>
      </c>
      <c r="F6" s="140" t="s">
        <v>85</v>
      </c>
      <c r="G6" s="201"/>
      <c r="H6" s="201"/>
      <c r="I6" s="201"/>
      <c r="J6" s="201"/>
    </row>
    <row r="7" spans="1:10">
      <c r="A7" s="201"/>
      <c r="B7" s="257">
        <v>4</v>
      </c>
      <c r="C7" s="258" t="str">
        <f t="shared" si="0"/>
        <v>Ciudad</v>
      </c>
      <c r="D7" s="140" t="s">
        <v>86</v>
      </c>
      <c r="E7" s="140" t="s">
        <v>87</v>
      </c>
      <c r="F7" s="140" t="s">
        <v>88</v>
      </c>
      <c r="G7" s="201"/>
      <c r="H7" s="201"/>
      <c r="I7" s="201"/>
      <c r="J7" s="201"/>
    </row>
    <row r="8" spans="1:10">
      <c r="A8" s="201"/>
      <c r="B8" s="257">
        <v>5</v>
      </c>
      <c r="C8" s="258" t="str">
        <f t="shared" si="0"/>
        <v>País</v>
      </c>
      <c r="D8" s="140" t="s">
        <v>89</v>
      </c>
      <c r="E8" s="140" t="s">
        <v>90</v>
      </c>
      <c r="F8" s="140" t="s">
        <v>91</v>
      </c>
      <c r="G8" s="201"/>
      <c r="H8" s="201"/>
      <c r="I8" s="201"/>
      <c r="J8" s="201"/>
    </row>
    <row r="9" spans="1:10">
      <c r="A9" s="201"/>
      <c r="B9" s="257">
        <v>6</v>
      </c>
      <c r="C9" s="258" t="str">
        <f t="shared" si="0"/>
        <v>Zona climática (ASHREA)</v>
      </c>
      <c r="D9" s="140" t="s">
        <v>92</v>
      </c>
      <c r="E9" s="140" t="s">
        <v>93</v>
      </c>
      <c r="F9" s="140" t="s">
        <v>94</v>
      </c>
      <c r="G9" s="201"/>
      <c r="H9" s="201"/>
      <c r="I9" s="201"/>
      <c r="J9" s="201"/>
    </row>
    <row r="10" spans="1:10">
      <c r="A10" s="201"/>
      <c r="B10" s="257">
        <v>7</v>
      </c>
      <c r="C10" s="258" t="str">
        <f t="shared" si="0"/>
        <v>Zona climática (Chile)</v>
      </c>
      <c r="D10" s="140" t="s">
        <v>95</v>
      </c>
      <c r="E10" s="140" t="s">
        <v>96</v>
      </c>
      <c r="F10" s="140" t="s">
        <v>97</v>
      </c>
      <c r="G10" s="201"/>
      <c r="H10" s="201"/>
      <c r="I10" s="201"/>
      <c r="J10" s="201"/>
    </row>
    <row r="11" spans="1:10">
      <c r="A11" s="201"/>
      <c r="B11" s="257">
        <v>8</v>
      </c>
      <c r="C11" s="258" t="str">
        <f t="shared" si="0"/>
        <v>Zona climática</v>
      </c>
      <c r="D11" s="140" t="s">
        <v>98</v>
      </c>
      <c r="E11" s="140" t="s">
        <v>99</v>
      </c>
      <c r="F11" s="140" t="s">
        <v>100</v>
      </c>
      <c r="G11" s="201"/>
      <c r="H11" s="201"/>
      <c r="I11" s="201"/>
      <c r="J11" s="201"/>
    </row>
    <row r="12" spans="1:10">
      <c r="A12" s="201"/>
      <c r="B12" s="257">
        <v>9</v>
      </c>
      <c r="C12" s="258" t="str">
        <f t="shared" si="0"/>
        <v>Chile</v>
      </c>
      <c r="D12" s="140" t="s">
        <v>101</v>
      </c>
      <c r="E12" s="140" t="s">
        <v>101</v>
      </c>
      <c r="F12" s="140" t="s">
        <v>101</v>
      </c>
      <c r="G12" s="201"/>
      <c r="H12" s="201"/>
      <c r="I12" s="201"/>
      <c r="J12" s="201"/>
    </row>
    <row r="13" spans="1:10">
      <c r="A13" s="201"/>
      <c r="B13" s="257">
        <v>10</v>
      </c>
      <c r="C13" s="258" t="str">
        <f t="shared" si="0"/>
        <v>México</v>
      </c>
      <c r="D13" s="140" t="s">
        <v>102</v>
      </c>
      <c r="E13" s="140" t="s">
        <v>103</v>
      </c>
      <c r="F13" s="140" t="s">
        <v>104</v>
      </c>
      <c r="G13" s="201"/>
      <c r="H13" s="201"/>
      <c r="I13" s="201"/>
      <c r="J13" s="201"/>
    </row>
    <row r="14" spans="1:10" ht="13.15" thickBot="1">
      <c r="A14" s="201"/>
      <c r="B14" s="259">
        <v>11</v>
      </c>
      <c r="C14" s="260" t="str">
        <f t="shared" si="0"/>
        <v>Otro país</v>
      </c>
      <c r="D14" s="261" t="s">
        <v>105</v>
      </c>
      <c r="E14" s="261" t="s">
        <v>106</v>
      </c>
      <c r="F14" s="261" t="s">
        <v>107</v>
      </c>
      <c r="G14" s="201"/>
      <c r="H14" s="201"/>
      <c r="I14" s="201"/>
      <c r="J14" s="201"/>
    </row>
    <row r="15" spans="1:10" ht="25.5">
      <c r="A15" s="262" t="s">
        <v>27</v>
      </c>
      <c r="B15" s="263">
        <v>12</v>
      </c>
      <c r="C15" s="264" t="str">
        <f t="shared" si="0"/>
        <v>Datos del proyecto y definición de los espacios</v>
      </c>
      <c r="D15" s="265" t="s">
        <v>108</v>
      </c>
      <c r="E15" s="265" t="s">
        <v>109</v>
      </c>
      <c r="F15" s="266" t="s">
        <v>110</v>
      </c>
      <c r="G15" s="201"/>
      <c r="H15" s="201"/>
      <c r="I15" s="201"/>
      <c r="J15" s="201"/>
    </row>
    <row r="16" spans="1:10">
      <c r="A16" s="267" t="s">
        <v>28</v>
      </c>
      <c r="B16" s="257">
        <v>13</v>
      </c>
      <c r="C16" s="258" t="str">
        <f t="shared" si="0"/>
        <v>Aislamiento térmico de la envolvente</v>
      </c>
      <c r="D16" s="140" t="s">
        <v>111</v>
      </c>
      <c r="E16" s="140" t="s">
        <v>112</v>
      </c>
      <c r="F16" s="139" t="s">
        <v>113</v>
      </c>
      <c r="G16" s="201"/>
      <c r="H16" s="201"/>
      <c r="I16" s="201"/>
      <c r="J16" s="201"/>
    </row>
    <row r="17" spans="1:6" ht="25.5">
      <c r="A17" s="267" t="s">
        <v>29</v>
      </c>
      <c r="B17" s="257">
        <v>14</v>
      </c>
      <c r="C17" s="258" t="str">
        <f t="shared" si="0"/>
        <v>Reducción de puentes térmicos y hermeticidad</v>
      </c>
      <c r="D17" s="140" t="s">
        <v>114</v>
      </c>
      <c r="E17" s="140" t="s">
        <v>115</v>
      </c>
      <c r="F17" s="139" t="s">
        <v>116</v>
      </c>
    </row>
    <row r="18" spans="1:6" ht="25.5">
      <c r="A18" s="267" t="s">
        <v>30</v>
      </c>
      <c r="B18" s="257">
        <v>15</v>
      </c>
      <c r="C18" s="258" t="str">
        <f t="shared" si="0"/>
        <v>Aprovechamiento térmico de la radiación solar</v>
      </c>
      <c r="D18" s="140" t="s">
        <v>117</v>
      </c>
      <c r="E18" s="140" t="s">
        <v>118</v>
      </c>
      <c r="F18" s="139" t="s">
        <v>119</v>
      </c>
    </row>
    <row r="19" spans="1:6">
      <c r="A19" s="267" t="s">
        <v>31</v>
      </c>
      <c r="B19" s="257">
        <v>16</v>
      </c>
      <c r="C19" s="258" t="str">
        <f t="shared" si="0"/>
        <v>Protección solar exterior de las ventanas</v>
      </c>
      <c r="D19" s="140" t="s">
        <v>120</v>
      </c>
      <c r="E19" s="140" t="s">
        <v>121</v>
      </c>
      <c r="F19" s="139" t="s">
        <v>122</v>
      </c>
    </row>
    <row r="20" spans="1:6">
      <c r="A20" s="267" t="s">
        <v>32</v>
      </c>
      <c r="B20" s="257">
        <v>17</v>
      </c>
      <c r="C20" s="258" t="str">
        <f t="shared" si="0"/>
        <v>Ventilación natural</v>
      </c>
      <c r="D20" s="140" t="s">
        <v>123</v>
      </c>
      <c r="E20" s="140" t="s">
        <v>124</v>
      </c>
      <c r="F20" s="139" t="s">
        <v>125</v>
      </c>
    </row>
    <row r="21" spans="1:6" ht="25.5">
      <c r="A21" s="267" t="s">
        <v>46</v>
      </c>
      <c r="B21" s="257">
        <v>18</v>
      </c>
      <c r="C21" s="258" t="str">
        <f t="shared" si="0"/>
        <v>Aberturas diseñadas para favorecer la circulación natural del aire</v>
      </c>
      <c r="D21" s="140" t="s">
        <v>126</v>
      </c>
      <c r="E21" s="140" t="s">
        <v>127</v>
      </c>
      <c r="F21" s="139" t="s">
        <v>128</v>
      </c>
    </row>
    <row r="22" spans="1:6" ht="25.5">
      <c r="A22" s="267" t="s">
        <v>47</v>
      </c>
      <c r="B22" s="257">
        <v>19</v>
      </c>
      <c r="C22" s="258" t="str">
        <f t="shared" si="0"/>
        <v>Medidas low-tec para la generación de corrientes de aire</v>
      </c>
      <c r="D22" s="140" t="s">
        <v>129</v>
      </c>
      <c r="E22" s="140" t="s">
        <v>130</v>
      </c>
      <c r="F22" s="139" t="s">
        <v>131</v>
      </c>
    </row>
    <row r="23" spans="1:6">
      <c r="A23" s="267" t="s">
        <v>48</v>
      </c>
      <c r="B23" s="257">
        <v>20</v>
      </c>
      <c r="C23" s="258" t="str">
        <f t="shared" si="0"/>
        <v>Refrigeración pasiva por humidificación</v>
      </c>
      <c r="D23" s="140" t="s">
        <v>132</v>
      </c>
      <c r="E23" s="140" t="s">
        <v>133</v>
      </c>
      <c r="F23" s="139" t="s">
        <v>134</v>
      </c>
    </row>
    <row r="24" spans="1:6">
      <c r="A24" s="267" t="s">
        <v>33</v>
      </c>
      <c r="B24" s="257">
        <v>21</v>
      </c>
      <c r="C24" s="258" t="str">
        <f t="shared" si="0"/>
        <v>Reducción de la huella de carbono</v>
      </c>
      <c r="D24" s="140" t="s">
        <v>135</v>
      </c>
      <c r="E24" s="140" t="s">
        <v>136</v>
      </c>
      <c r="F24" s="139" t="s">
        <v>137</v>
      </c>
    </row>
    <row r="25" spans="1:6" ht="25.5">
      <c r="A25" s="267" t="s">
        <v>49</v>
      </c>
      <c r="B25" s="257">
        <v>22</v>
      </c>
      <c r="C25" s="258" t="str">
        <f t="shared" si="0"/>
        <v>Materiales renovables locales como estructura principal</v>
      </c>
      <c r="D25" s="140" t="s">
        <v>138</v>
      </c>
      <c r="E25" s="140" t="s">
        <v>139</v>
      </c>
      <c r="F25" s="139" t="s">
        <v>140</v>
      </c>
    </row>
    <row r="26" spans="1:6" ht="25.5">
      <c r="A26" s="267" t="s">
        <v>50</v>
      </c>
      <c r="B26" s="257">
        <v>23</v>
      </c>
      <c r="C26" s="258" t="str">
        <f t="shared" si="0"/>
        <v>Materiales renovables locales como materiales principales no estructurales</v>
      </c>
      <c r="D26" s="140" t="s">
        <v>141</v>
      </c>
      <c r="E26" s="140" t="s">
        <v>142</v>
      </c>
      <c r="F26" s="139" t="s">
        <v>143</v>
      </c>
    </row>
    <row r="27" spans="1:6">
      <c r="A27" s="267" t="s">
        <v>51</v>
      </c>
      <c r="B27" s="257">
        <v>24</v>
      </c>
      <c r="C27" s="258" t="str">
        <f t="shared" si="0"/>
        <v>Facilidad de mantenimiento</v>
      </c>
      <c r="D27" s="140" t="s">
        <v>144</v>
      </c>
      <c r="E27" s="140" t="s">
        <v>145</v>
      </c>
      <c r="F27" s="139" t="s">
        <v>146</v>
      </c>
    </row>
    <row r="28" spans="1:6">
      <c r="A28" s="267" t="s">
        <v>52</v>
      </c>
      <c r="B28" s="257">
        <v>25</v>
      </c>
      <c r="C28" s="258" t="str">
        <f t="shared" si="0"/>
        <v>Facilidad de desmontaje</v>
      </c>
      <c r="D28" s="140" t="s">
        <v>147</v>
      </c>
      <c r="E28" s="140" t="s">
        <v>148</v>
      </c>
      <c r="F28" s="139" t="s">
        <v>149</v>
      </c>
    </row>
    <row r="29" spans="1:6">
      <c r="A29" s="267" t="s">
        <v>34</v>
      </c>
      <c r="B29" s="257">
        <v>26</v>
      </c>
      <c r="C29" s="258" t="str">
        <f t="shared" si="0"/>
        <v>Espacio exterior bioclimático</v>
      </c>
      <c r="D29" s="140" t="s">
        <v>150</v>
      </c>
      <c r="E29" s="140" t="s">
        <v>151</v>
      </c>
      <c r="F29" s="139" t="s">
        <v>152</v>
      </c>
    </row>
    <row r="30" spans="1:6">
      <c r="A30" s="267" t="s">
        <v>53</v>
      </c>
      <c r="B30" s="257">
        <v>27</v>
      </c>
      <c r="C30" s="258" t="str">
        <f t="shared" si="0"/>
        <v>Techo verde</v>
      </c>
      <c r="D30" s="140" t="s">
        <v>153</v>
      </c>
      <c r="E30" s="140" t="s">
        <v>154</v>
      </c>
      <c r="F30" s="139" t="s">
        <v>155</v>
      </c>
    </row>
    <row r="31" spans="1:6" ht="25.5">
      <c r="A31" s="267" t="s">
        <v>54</v>
      </c>
      <c r="B31" s="257">
        <v>28</v>
      </c>
      <c r="C31" s="258" t="str">
        <f t="shared" si="0"/>
        <v>Elementos constructivos expuestos a la lluvia sin metales pesados</v>
      </c>
      <c r="D31" s="140" t="s">
        <v>156</v>
      </c>
      <c r="E31" s="140" t="s">
        <v>157</v>
      </c>
      <c r="F31" s="139" t="s">
        <v>158</v>
      </c>
    </row>
    <row r="32" spans="1:6" ht="25.5">
      <c r="A32" s="267" t="s">
        <v>55</v>
      </c>
      <c r="B32" s="257">
        <v>29</v>
      </c>
      <c r="C32" s="258" t="str">
        <f t="shared" si="0"/>
        <v>Sin protección química contra raíces en láminas de estanqueidad</v>
      </c>
      <c r="D32" s="140" t="s">
        <v>159</v>
      </c>
      <c r="E32" s="140" t="s">
        <v>160</v>
      </c>
      <c r="F32" s="139" t="s">
        <v>161</v>
      </c>
    </row>
    <row r="33" spans="1:6">
      <c r="A33" s="267" t="s">
        <v>35</v>
      </c>
      <c r="B33" s="257">
        <v>30</v>
      </c>
      <c r="C33" s="258" t="str">
        <f t="shared" si="0"/>
        <v>Espacios interiores más sanos</v>
      </c>
      <c r="D33" s="140" t="s">
        <v>162</v>
      </c>
      <c r="E33" s="140" t="s">
        <v>163</v>
      </c>
      <c r="F33" s="139" t="s">
        <v>164</v>
      </c>
    </row>
    <row r="34" spans="1:6">
      <c r="A34" s="267" t="s">
        <v>56</v>
      </c>
      <c r="B34" s="257">
        <v>31</v>
      </c>
      <c r="C34" s="258" t="str">
        <f t="shared" si="0"/>
        <v>Protección contra el ruido</v>
      </c>
      <c r="D34" s="140" t="s">
        <v>165</v>
      </c>
      <c r="E34" s="140" t="s">
        <v>166</v>
      </c>
      <c r="F34" s="139" t="s">
        <v>167</v>
      </c>
    </row>
    <row r="35" spans="1:6">
      <c r="A35" s="267" t="s">
        <v>57</v>
      </c>
      <c r="B35" s="257">
        <v>32</v>
      </c>
      <c r="C35" s="258" t="str">
        <f t="shared" si="0"/>
        <v>Sin biocidas en espacios interiores</v>
      </c>
      <c r="D35" s="140" t="s">
        <v>168</v>
      </c>
      <c r="E35" s="140" t="s">
        <v>169</v>
      </c>
      <c r="F35" s="139" t="s">
        <v>170</v>
      </c>
    </row>
    <row r="36" spans="1:6" ht="25.5">
      <c r="A36" s="267" t="s">
        <v>36</v>
      </c>
      <c r="B36" s="257">
        <v>33</v>
      </c>
      <c r="C36" s="258" t="str">
        <f t="shared" si="0"/>
        <v>Producción de energía sin combustibles fósiles y eficiente</v>
      </c>
      <c r="D36" s="140" t="s">
        <v>171</v>
      </c>
      <c r="E36" s="140" t="s">
        <v>172</v>
      </c>
      <c r="F36" s="139" t="s">
        <v>173</v>
      </c>
    </row>
    <row r="37" spans="1:6">
      <c r="A37" s="267" t="s">
        <v>58</v>
      </c>
      <c r="B37" s="257">
        <v>34</v>
      </c>
      <c r="C37" s="258" t="str">
        <f t="shared" si="0"/>
        <v>Aislación de las tuberías de distribución</v>
      </c>
      <c r="D37" s="140" t="s">
        <v>174</v>
      </c>
      <c r="E37" s="140" t="s">
        <v>175</v>
      </c>
      <c r="F37" s="139" t="s">
        <v>176</v>
      </c>
    </row>
    <row r="38" spans="1:6">
      <c r="A38" s="267" t="s">
        <v>37</v>
      </c>
      <c r="B38" s="257">
        <v>35</v>
      </c>
      <c r="C38" s="258" t="str">
        <f t="shared" si="0"/>
        <v>Autoproducción de energía</v>
      </c>
      <c r="D38" s="140" t="s">
        <v>177</v>
      </c>
      <c r="E38" s="140" t="s">
        <v>178</v>
      </c>
      <c r="F38" s="139" t="s">
        <v>179</v>
      </c>
    </row>
    <row r="39" spans="1:6" ht="25.5">
      <c r="A39" s="267" t="s">
        <v>59</v>
      </c>
      <c r="B39" s="257">
        <v>36</v>
      </c>
      <c r="C39" s="258" t="str">
        <f t="shared" si="0"/>
        <v>Superficie de cubierta útil con paneles fotovoltaicos</v>
      </c>
      <c r="D39" s="140" t="s">
        <v>180</v>
      </c>
      <c r="E39" s="140" t="s">
        <v>181</v>
      </c>
      <c r="F39" s="139" t="s">
        <v>182</v>
      </c>
    </row>
    <row r="40" spans="1:6">
      <c r="A40" s="267" t="s">
        <v>38</v>
      </c>
      <c r="B40" s="257">
        <v>37</v>
      </c>
      <c r="C40" s="258" t="str">
        <f t="shared" si="0"/>
        <v>Electrodomésticos e iluminación eficientes</v>
      </c>
      <c r="D40" s="140" t="s">
        <v>183</v>
      </c>
      <c r="E40" s="140" t="s">
        <v>184</v>
      </c>
      <c r="F40" s="139" t="s">
        <v>185</v>
      </c>
    </row>
    <row r="41" spans="1:6" ht="25.5">
      <c r="A41" s="267" t="s">
        <v>39</v>
      </c>
      <c r="B41" s="257">
        <v>38</v>
      </c>
      <c r="C41" s="258" t="str">
        <f t="shared" si="0"/>
        <v>Ventilación constante para un ambiente interior confortable y sano</v>
      </c>
      <c r="D41" s="140" t="s">
        <v>186</v>
      </c>
      <c r="E41" s="140" t="s">
        <v>187</v>
      </c>
      <c r="F41" s="139" t="s">
        <v>188</v>
      </c>
    </row>
    <row r="42" spans="1:6">
      <c r="A42" s="267" t="s">
        <v>60</v>
      </c>
      <c r="B42" s="257">
        <v>39</v>
      </c>
      <c r="C42" s="258" t="str">
        <f t="shared" si="0"/>
        <v>Filtración del aire de suministro</v>
      </c>
      <c r="D42" s="140" t="s">
        <v>189</v>
      </c>
      <c r="E42" s="140" t="s">
        <v>190</v>
      </c>
      <c r="F42" s="139" t="s">
        <v>191</v>
      </c>
    </row>
    <row r="43" spans="1:6" ht="25.5">
      <c r="A43" s="267" t="s">
        <v>61</v>
      </c>
      <c r="B43" s="257">
        <v>40</v>
      </c>
      <c r="C43" s="258" t="str">
        <f t="shared" si="0"/>
        <v>Sistema de control automatizado de la ventilación</v>
      </c>
      <c r="D43" s="140" t="s">
        <v>192</v>
      </c>
      <c r="E43" s="140" t="s">
        <v>193</v>
      </c>
      <c r="F43" s="139" t="s">
        <v>194</v>
      </c>
    </row>
    <row r="44" spans="1:6">
      <c r="A44" s="267" t="s">
        <v>40</v>
      </c>
      <c r="B44" s="257">
        <v>41</v>
      </c>
      <c r="C44" s="258" t="str">
        <f t="shared" si="0"/>
        <v>Refrigeración eficiente</v>
      </c>
      <c r="D44" s="140" t="s">
        <v>195</v>
      </c>
      <c r="E44" s="140" t="s">
        <v>196</v>
      </c>
      <c r="F44" s="139" t="s">
        <v>197</v>
      </c>
    </row>
    <row r="45" spans="1:6">
      <c r="A45" s="267" t="s">
        <v>62</v>
      </c>
      <c r="B45" s="257">
        <v>42</v>
      </c>
      <c r="C45" s="258" t="str">
        <f t="shared" si="0"/>
        <v>Freecooling</v>
      </c>
      <c r="D45" s="140" t="s">
        <v>198</v>
      </c>
      <c r="E45" s="140" t="s">
        <v>198</v>
      </c>
      <c r="F45" s="139" t="s">
        <v>199</v>
      </c>
    </row>
    <row r="46" spans="1:6">
      <c r="A46" s="267" t="s">
        <v>63</v>
      </c>
      <c r="B46" s="257">
        <v>43</v>
      </c>
      <c r="C46" s="258" t="str">
        <f t="shared" si="0"/>
        <v>Refrigeración activa con humidificación</v>
      </c>
      <c r="D46" s="140" t="s">
        <v>200</v>
      </c>
      <c r="E46" s="140" t="s">
        <v>201</v>
      </c>
      <c r="F46" s="139" t="s">
        <v>202</v>
      </c>
    </row>
    <row r="47" spans="1:6">
      <c r="A47" s="267" t="s">
        <v>41</v>
      </c>
      <c r="B47" s="257">
        <v>44</v>
      </c>
      <c r="C47" s="258" t="str">
        <f t="shared" si="0"/>
        <v>Uso eficiente de agua</v>
      </c>
      <c r="D47" s="140" t="s">
        <v>203</v>
      </c>
      <c r="E47" s="140" t="s">
        <v>204</v>
      </c>
      <c r="F47" s="139" t="s">
        <v>205</v>
      </c>
    </row>
    <row r="48" spans="1:6">
      <c r="A48" s="267" t="s">
        <v>64</v>
      </c>
      <c r="B48" s="257">
        <v>45</v>
      </c>
      <c r="C48" s="258" t="str">
        <f t="shared" si="0"/>
        <v>Captar y utilizar el agua de lluvia</v>
      </c>
      <c r="D48" s="140" t="s">
        <v>206</v>
      </c>
      <c r="E48" s="140" t="s">
        <v>207</v>
      </c>
      <c r="F48" s="139" t="s">
        <v>208</v>
      </c>
    </row>
    <row r="49" spans="1:6">
      <c r="A49" s="267" t="s">
        <v>65</v>
      </c>
      <c r="B49" s="257">
        <v>46</v>
      </c>
      <c r="C49" s="258" t="str">
        <f t="shared" si="0"/>
        <v>Uso de aguas grises</v>
      </c>
      <c r="D49" s="140" t="s">
        <v>209</v>
      </c>
      <c r="E49" s="140" t="s">
        <v>210</v>
      </c>
      <c r="F49" s="139" t="s">
        <v>211</v>
      </c>
    </row>
    <row r="50" spans="1:6">
      <c r="A50" s="267" t="s">
        <v>66</v>
      </c>
      <c r="B50" s="257">
        <v>47</v>
      </c>
      <c r="C50" s="258" t="str">
        <f t="shared" si="0"/>
        <v>Pequeña planta de tratamiento de aguas</v>
      </c>
      <c r="D50" s="140" t="s">
        <v>212</v>
      </c>
      <c r="E50" s="140" t="s">
        <v>213</v>
      </c>
      <c r="F50" s="139" t="s">
        <v>214</v>
      </c>
    </row>
    <row r="51" spans="1:6">
      <c r="A51" s="267" t="s">
        <v>42</v>
      </c>
      <c r="B51" s="257">
        <v>48</v>
      </c>
      <c r="C51" s="258" t="str">
        <f t="shared" si="0"/>
        <v>Manual del usuario</v>
      </c>
      <c r="D51" s="140" t="s">
        <v>215</v>
      </c>
      <c r="E51" s="140" t="s">
        <v>216</v>
      </c>
      <c r="F51" s="139" t="s">
        <v>217</v>
      </c>
    </row>
    <row r="52" spans="1:6">
      <c r="A52" s="267" t="s">
        <v>43</v>
      </c>
      <c r="B52" s="257">
        <v>49</v>
      </c>
      <c r="C52" s="258" t="str">
        <f t="shared" si="0"/>
        <v>Medición del consumo</v>
      </c>
      <c r="D52" s="140" t="s">
        <v>218</v>
      </c>
      <c r="E52" s="140" t="s">
        <v>219</v>
      </c>
      <c r="F52" s="139" t="s">
        <v>220</v>
      </c>
    </row>
    <row r="53" spans="1:6">
      <c r="A53" s="267" t="s">
        <v>67</v>
      </c>
      <c r="B53" s="257">
        <v>50</v>
      </c>
      <c r="C53" s="258" t="str">
        <f t="shared" si="0"/>
        <v>Control de todas las energías</v>
      </c>
      <c r="D53" s="140" t="s">
        <v>221</v>
      </c>
      <c r="E53" s="140" t="s">
        <v>222</v>
      </c>
      <c r="F53" s="139" t="s">
        <v>223</v>
      </c>
    </row>
    <row r="54" spans="1:6">
      <c r="A54" s="268" t="s">
        <v>68</v>
      </c>
      <c r="B54" s="259">
        <v>51</v>
      </c>
      <c r="C54" s="258" t="str">
        <f t="shared" si="0"/>
        <v>Control de temperatura y humedad</v>
      </c>
      <c r="D54" s="261" t="s">
        <v>224</v>
      </c>
      <c r="E54" s="261" t="s">
        <v>225</v>
      </c>
      <c r="F54" s="269" t="s">
        <v>226</v>
      </c>
    </row>
    <row r="55" spans="1:6">
      <c r="A55" s="268" t="s">
        <v>44</v>
      </c>
      <c r="B55" s="259">
        <v>52</v>
      </c>
      <c r="C55" s="260" t="str">
        <f t="shared" si="0"/>
        <v>Control de calidad del aire interior</v>
      </c>
      <c r="D55" s="261" t="s">
        <v>227</v>
      </c>
      <c r="E55" s="261" t="s">
        <v>228</v>
      </c>
      <c r="F55" s="269" t="s">
        <v>229</v>
      </c>
    </row>
    <row r="56" spans="1:6" ht="13.15" thickBot="1">
      <c r="A56" s="270" t="s">
        <v>45</v>
      </c>
      <c r="B56" s="271">
        <v>53</v>
      </c>
      <c r="C56" s="272" t="str">
        <f t="shared" si="0"/>
        <v>Aprovechamiento de la luz natural</v>
      </c>
      <c r="D56" s="273" t="s">
        <v>230</v>
      </c>
      <c r="E56" s="273" t="s">
        <v>231</v>
      </c>
      <c r="F56" s="273" t="s">
        <v>232</v>
      </c>
    </row>
    <row r="57" spans="1:6" ht="51">
      <c r="A57" s="201"/>
      <c r="B57" s="274">
        <v>54</v>
      </c>
      <c r="C57" s="275" t="str">
        <f t="shared" si="0"/>
        <v>ATENCIÓN: Todas las celdas de la columna "Evaluación" deben rellenarse para que el proyecto se evalúe correctamente.</v>
      </c>
      <c r="D57" s="276" t="s">
        <v>233</v>
      </c>
      <c r="E57" s="276" t="s">
        <v>234</v>
      </c>
      <c r="F57" s="276" t="s">
        <v>235</v>
      </c>
    </row>
    <row r="58" spans="1:6">
      <c r="A58" s="201"/>
      <c r="B58" s="257">
        <v>55</v>
      </c>
      <c r="C58" s="258" t="str">
        <f t="shared" si="0"/>
        <v>Requisitos</v>
      </c>
      <c r="D58" s="140" t="s">
        <v>236</v>
      </c>
      <c r="E58" s="140" t="s">
        <v>237</v>
      </c>
      <c r="F58" s="140" t="s">
        <v>238</v>
      </c>
    </row>
    <row r="59" spans="1:6">
      <c r="A59" s="201"/>
      <c r="B59" s="257">
        <v>56</v>
      </c>
      <c r="C59" s="258" t="str">
        <f t="shared" si="0"/>
        <v>Obligatorio</v>
      </c>
      <c r="D59" s="140" t="s">
        <v>239</v>
      </c>
      <c r="E59" s="140" t="s">
        <v>240</v>
      </c>
      <c r="F59" s="140" t="s">
        <v>241</v>
      </c>
    </row>
    <row r="60" spans="1:6">
      <c r="A60" s="201"/>
      <c r="B60" s="257">
        <v>57</v>
      </c>
      <c r="C60" s="258" t="str">
        <f t="shared" si="0"/>
        <v>Electivo</v>
      </c>
      <c r="D60" s="140" t="s">
        <v>242</v>
      </c>
      <c r="E60" s="140" t="s">
        <v>243</v>
      </c>
      <c r="F60" s="140" t="s">
        <v>244</v>
      </c>
    </row>
    <row r="61" spans="1:6">
      <c r="A61" s="201"/>
      <c r="B61" s="257">
        <v>58</v>
      </c>
      <c r="C61" s="258" t="str">
        <f t="shared" si="0"/>
        <v>Proyecto</v>
      </c>
      <c r="D61" s="140" t="s">
        <v>245</v>
      </c>
      <c r="E61" s="140" t="s">
        <v>246</v>
      </c>
      <c r="F61" s="140" t="s">
        <v>247</v>
      </c>
    </row>
    <row r="62" spans="1:6">
      <c r="A62" s="201"/>
      <c r="B62" s="257">
        <v>59</v>
      </c>
      <c r="C62" s="258" t="str">
        <f t="shared" si="0"/>
        <v>Tipo de edificación</v>
      </c>
      <c r="D62" s="140" t="s">
        <v>248</v>
      </c>
      <c r="E62" s="140" t="s">
        <v>249</v>
      </c>
      <c r="F62" s="140" t="s">
        <v>250</v>
      </c>
    </row>
    <row r="63" spans="1:6">
      <c r="A63" s="201"/>
      <c r="B63" s="257">
        <v>60</v>
      </c>
      <c r="C63" s="258" t="str">
        <f t="shared" si="0"/>
        <v>Edificación residencial</v>
      </c>
      <c r="D63" s="140" t="s">
        <v>251</v>
      </c>
      <c r="E63" s="140" t="s">
        <v>252</v>
      </c>
      <c r="F63" s="140" t="s">
        <v>253</v>
      </c>
    </row>
    <row r="64" spans="1:6">
      <c r="A64" s="201"/>
      <c r="B64" s="257">
        <v>61</v>
      </c>
      <c r="C64" s="258" t="str">
        <f t="shared" si="0"/>
        <v>Oficina</v>
      </c>
      <c r="D64" s="140" t="s">
        <v>254</v>
      </c>
      <c r="E64" s="140" t="s">
        <v>255</v>
      </c>
      <c r="F64" s="140" t="s">
        <v>256</v>
      </c>
    </row>
    <row r="65" spans="1:6">
      <c r="A65" s="201"/>
      <c r="B65" s="257">
        <v>62</v>
      </c>
      <c r="C65" s="258" t="str">
        <f t="shared" si="0"/>
        <v>Institución educativa</v>
      </c>
      <c r="D65" s="140" t="s">
        <v>257</v>
      </c>
      <c r="E65" s="140" t="s">
        <v>258</v>
      </c>
      <c r="F65" s="140" t="s">
        <v>259</v>
      </c>
    </row>
    <row r="66" spans="1:6">
      <c r="A66" s="201"/>
      <c r="B66" s="257">
        <v>63</v>
      </c>
      <c r="C66" s="258" t="str">
        <f t="shared" si="0"/>
        <v>Número de requisitos a implementar</v>
      </c>
      <c r="D66" s="140" t="s">
        <v>260</v>
      </c>
      <c r="E66" s="140" t="s">
        <v>261</v>
      </c>
      <c r="F66" s="140" t="s">
        <v>262</v>
      </c>
    </row>
    <row r="67" spans="1:6">
      <c r="A67" s="201"/>
      <c r="B67" s="257">
        <v>64</v>
      </c>
      <c r="C67" s="258" t="str">
        <f t="shared" si="0"/>
        <v>Lista vacía</v>
      </c>
      <c r="D67" s="140" t="s">
        <v>263</v>
      </c>
      <c r="E67" s="140" t="s">
        <v>264</v>
      </c>
      <c r="F67" s="140" t="s">
        <v>265</v>
      </c>
    </row>
    <row r="68" spans="1:6">
      <c r="A68" s="201"/>
      <c r="B68" s="257">
        <v>65</v>
      </c>
      <c r="C68" s="258" t="str">
        <f t="shared" si="0"/>
        <v>No aplicable (-)</v>
      </c>
      <c r="D68" s="140" t="s">
        <v>266</v>
      </c>
      <c r="E68" s="140" t="s">
        <v>267</v>
      </c>
      <c r="F68" s="140" t="s">
        <v>268</v>
      </c>
    </row>
    <row r="69" spans="1:6">
      <c r="A69" s="201"/>
      <c r="B69" s="257">
        <v>66</v>
      </c>
      <c r="C69" s="258" t="str">
        <f t="shared" ref="C69:C132" si="1">INDEX($D$4:$F$507,$B69,$D$1)</f>
        <v>No aplicable</v>
      </c>
      <c r="D69" s="140" t="s">
        <v>269</v>
      </c>
      <c r="E69" s="140" t="s">
        <v>270</v>
      </c>
      <c r="F69" s="140" t="s">
        <v>271</v>
      </c>
    </row>
    <row r="70" spans="1:6" ht="153">
      <c r="A70" s="201"/>
      <c r="B70" s="257">
        <v>67</v>
      </c>
      <c r="C70" s="258" t="str">
        <f t="shared" si="1"/>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D70" s="140" t="s">
        <v>272</v>
      </c>
      <c r="E70" s="140" t="s">
        <v>273</v>
      </c>
      <c r="F70" s="140" t="s">
        <v>274</v>
      </c>
    </row>
    <row r="71" spans="1:6">
      <c r="A71" s="201"/>
      <c r="B71" s="257">
        <v>68</v>
      </c>
      <c r="C71" s="258" t="str">
        <f t="shared" si="1"/>
        <v>Requisitos obligatorios</v>
      </c>
      <c r="D71" s="140" t="s">
        <v>275</v>
      </c>
      <c r="E71" s="140" t="s">
        <v>276</v>
      </c>
      <c r="F71" s="140" t="s">
        <v>277</v>
      </c>
    </row>
    <row r="72" spans="1:6">
      <c r="A72" s="201"/>
      <c r="B72" s="257">
        <v>69</v>
      </c>
      <c r="C72" s="258" t="str">
        <f t="shared" si="1"/>
        <v>Pregunta</v>
      </c>
      <c r="D72" s="140" t="s">
        <v>278</v>
      </c>
      <c r="E72" s="140" t="s">
        <v>279</v>
      </c>
      <c r="F72" s="140" t="s">
        <v>280</v>
      </c>
    </row>
    <row r="73" spans="1:6">
      <c r="A73" s="201"/>
      <c r="B73" s="257">
        <v>70</v>
      </c>
      <c r="C73" s="258" t="str">
        <f t="shared" si="1"/>
        <v>Evaluación / Estado</v>
      </c>
      <c r="D73" s="140" t="s">
        <v>281</v>
      </c>
      <c r="E73" s="140" t="s">
        <v>282</v>
      </c>
      <c r="F73" s="140" t="s">
        <v>283</v>
      </c>
    </row>
    <row r="74" spans="1:6">
      <c r="A74" s="201"/>
      <c r="B74" s="257">
        <v>71</v>
      </c>
      <c r="C74" s="258" t="str">
        <f t="shared" si="1"/>
        <v>Comentario</v>
      </c>
      <c r="D74" s="140" t="s">
        <v>284</v>
      </c>
      <c r="E74" s="140" t="s">
        <v>285</v>
      </c>
      <c r="F74" s="140" t="s">
        <v>286</v>
      </c>
    </row>
    <row r="75" spans="1:6" ht="13.15" thickBot="1">
      <c r="A75" s="201"/>
      <c r="B75" s="259">
        <v>72</v>
      </c>
      <c r="C75" s="260" t="str">
        <f t="shared" si="1"/>
        <v>Requisitos electivos</v>
      </c>
      <c r="D75" s="261" t="s">
        <v>287</v>
      </c>
      <c r="E75" s="261" t="s">
        <v>288</v>
      </c>
      <c r="F75" s="261" t="s">
        <v>289</v>
      </c>
    </row>
    <row r="76" spans="1:6" ht="51">
      <c r="A76" s="262" t="s">
        <v>27</v>
      </c>
      <c r="B76" s="263">
        <v>73</v>
      </c>
      <c r="C76" s="264" t="str">
        <f t="shared" si="1"/>
        <v>¿El proyecto cuenta con espacios regularmente ocupados, que deban incluir un acondicionamiento térmico pasivo y/o activo y limitados por una envolvente?</v>
      </c>
      <c r="D76" s="265" t="s">
        <v>290</v>
      </c>
      <c r="E76" s="265" t="s">
        <v>291</v>
      </c>
      <c r="F76" s="266" t="s">
        <v>292</v>
      </c>
    </row>
    <row r="77" spans="1:6" ht="51">
      <c r="A77" s="267" t="s">
        <v>28</v>
      </c>
      <c r="B77" s="257">
        <v>74</v>
      </c>
      <c r="C77" s="258" t="str">
        <f t="shared" si="1"/>
        <v>¿Está dispuesto para mejorar el nivel de aislamiento térmico en comparación con el estándar especificado en la normativa local?</v>
      </c>
      <c r="D77" s="140" t="s">
        <v>293</v>
      </c>
      <c r="E77" s="140" t="s">
        <v>294</v>
      </c>
      <c r="F77" s="139" t="s">
        <v>295</v>
      </c>
    </row>
    <row r="78" spans="1:6" ht="38.25">
      <c r="A78" s="267" t="s">
        <v>29</v>
      </c>
      <c r="B78" s="257">
        <v>75</v>
      </c>
      <c r="C78" s="258" t="str">
        <f t="shared" si="1"/>
        <v>¿La envolvente del proyecto es continua?
¿El proyecto incluye sellos para garantizar la hermeticidad de la envolvente?</v>
      </c>
      <c r="D78" s="140" t="s">
        <v>296</v>
      </c>
      <c r="E78" s="140" t="s">
        <v>297</v>
      </c>
      <c r="F78" s="139" t="s">
        <v>298</v>
      </c>
    </row>
    <row r="79" spans="1:6" ht="63.75">
      <c r="A79" s="267" t="s">
        <v>30</v>
      </c>
      <c r="B79" s="257">
        <v>76</v>
      </c>
      <c r="C79" s="258" t="str">
        <f t="shared" si="1"/>
        <v>¿El proyecto permite el ingreso de sol a sus recintos en temporadas frías e incorpora materiales pesados o con inercia térmica en todos los recintos regularmente ocupados y acondicionados?</v>
      </c>
      <c r="D79" s="140" t="s">
        <v>299</v>
      </c>
      <c r="E79" s="140" t="s">
        <v>300</v>
      </c>
      <c r="F79" s="139" t="s">
        <v>301</v>
      </c>
    </row>
    <row r="80" spans="1:6" ht="76.5">
      <c r="A80" s="267" t="s">
        <v>31</v>
      </c>
      <c r="B80" s="257">
        <v>77</v>
      </c>
      <c r="C80" s="258" t="str">
        <f t="shared" si="1"/>
        <v>¿El proyecto cuenta con estrategias de control solar, tales como persianas exteriores móviles, aleros fijos en orientación (norte en hemisferio sur y sur en hemisferio norte), vegetación caduca, entre otros?</v>
      </c>
      <c r="D80" s="140" t="s">
        <v>302</v>
      </c>
      <c r="E80" s="140" t="s">
        <v>303</v>
      </c>
      <c r="F80" s="139" t="s">
        <v>304</v>
      </c>
    </row>
    <row r="81" spans="1:6" ht="102">
      <c r="A81" s="267" t="s">
        <v>32</v>
      </c>
      <c r="B81" s="257">
        <v>78</v>
      </c>
      <c r="C81" s="258" t="str">
        <f t="shared" si="1"/>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D81" s="140" t="s">
        <v>305</v>
      </c>
      <c r="E81" s="138" t="s">
        <v>306</v>
      </c>
      <c r="F81" s="139" t="s">
        <v>307</v>
      </c>
    </row>
    <row r="82" spans="1:6" ht="25.5">
      <c r="A82" s="267" t="s">
        <v>33</v>
      </c>
      <c r="B82" s="257">
        <v>79</v>
      </c>
      <c r="C82" s="258" t="str">
        <f t="shared" si="1"/>
        <v>¿Pueden cuantificarse los materiales utilizados?</v>
      </c>
      <c r="D82" s="140" t="s">
        <v>308</v>
      </c>
      <c r="E82" s="138" t="s">
        <v>309</v>
      </c>
      <c r="F82" s="139" t="s">
        <v>310</v>
      </c>
    </row>
    <row r="83" spans="1:6" ht="63.6" customHeight="1">
      <c r="A83" s="267" t="s">
        <v>34</v>
      </c>
      <c r="B83" s="257">
        <v>80</v>
      </c>
      <c r="C83" s="258" t="str">
        <f t="shared" si="1"/>
        <v>¿Al menos un 35% de los espacios exteriores cuentan con vegetación?
¿Se plantarán arbustos o árboles locales en al menos el 5% del espacio exterior?</v>
      </c>
      <c r="D83" s="140" t="s">
        <v>311</v>
      </c>
      <c r="E83" s="138" t="s">
        <v>312</v>
      </c>
      <c r="F83" s="139" t="s">
        <v>313</v>
      </c>
    </row>
    <row r="84" spans="1:6" ht="89.25">
      <c r="A84" s="267" t="s">
        <v>35</v>
      </c>
      <c r="B84" s="257">
        <v>81</v>
      </c>
      <c r="C84" s="258" t="str">
        <f t="shared" si="1"/>
        <v>¿Para todas las terminaciones interiores de espacios acondicionados o climatizados, el proyecto toma el compromiso de no incluir materiales que produzcan daño a la salud de las personas (materiales con bajo COV, sin plomo, formaldehido, entre otros)?</v>
      </c>
      <c r="D84" s="140" t="s">
        <v>314</v>
      </c>
      <c r="E84" s="140" t="s">
        <v>315</v>
      </c>
      <c r="F84" s="139" t="s">
        <v>316</v>
      </c>
    </row>
    <row r="85" spans="1:6" ht="63.75">
      <c r="A85" s="267" t="s">
        <v>36</v>
      </c>
      <c r="B85" s="257">
        <v>82</v>
      </c>
      <c r="C85" s="258" t="str">
        <f t="shared" si="1"/>
        <v>¿El proyecto no utiliza combustibles fósiles?
(Viviendas e instituciones educacionales: pueden utilizar excepcionalmente combustibles fósiles para cocinar)</v>
      </c>
      <c r="D85" s="140" t="s">
        <v>317</v>
      </c>
      <c r="E85" s="138" t="s">
        <v>318</v>
      </c>
      <c r="F85" s="139" t="s">
        <v>319</v>
      </c>
    </row>
    <row r="86" spans="1:6" ht="38.25">
      <c r="A86" s="267" t="s">
        <v>37</v>
      </c>
      <c r="B86" s="257">
        <v>83</v>
      </c>
      <c r="C86" s="258" t="str">
        <f t="shared" si="1"/>
        <v>¿Está previsto generar su propia electricidad (por ejemplo, mediante un sistema fotovoltaico)?</v>
      </c>
      <c r="D86" s="140" t="s">
        <v>320</v>
      </c>
      <c r="E86" s="138" t="s">
        <v>321</v>
      </c>
      <c r="F86" s="139" t="s">
        <v>322</v>
      </c>
    </row>
    <row r="87" spans="1:6" ht="102">
      <c r="A87" s="267" t="s">
        <v>38</v>
      </c>
      <c r="B87" s="257">
        <v>84</v>
      </c>
      <c r="C87" s="258" t="str">
        <f t="shared" si="1"/>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D87" s="140" t="s">
        <v>323</v>
      </c>
      <c r="E87" s="138" t="s">
        <v>324</v>
      </c>
      <c r="F87" s="139" t="s">
        <v>325</v>
      </c>
    </row>
    <row r="88" spans="1:6" ht="102">
      <c r="A88" s="267" t="s">
        <v>39</v>
      </c>
      <c r="B88" s="257">
        <v>85</v>
      </c>
      <c r="C88" s="258" t="str">
        <f t="shared" si="1"/>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D88" s="140" t="s">
        <v>326</v>
      </c>
      <c r="E88" s="138" t="s">
        <v>327</v>
      </c>
      <c r="F88" s="139" t="s">
        <v>328</v>
      </c>
    </row>
    <row r="89" spans="1:6" ht="38.25">
      <c r="A89" s="267" t="s">
        <v>40</v>
      </c>
      <c r="B89" s="257">
        <v>86</v>
      </c>
      <c r="C89" s="258" t="str">
        <f t="shared" si="1"/>
        <v>Si se instala un sistema de refrigeración ¿Se adquirirá una unidad de refrigeración de alta eficiencia energética?</v>
      </c>
      <c r="D89" s="140" t="s">
        <v>329</v>
      </c>
      <c r="E89" s="140" t="s">
        <v>330</v>
      </c>
      <c r="F89" s="139" t="s">
        <v>331</v>
      </c>
    </row>
    <row r="90" spans="1:6" ht="76.5">
      <c r="A90" s="267" t="s">
        <v>41</v>
      </c>
      <c r="B90" s="257">
        <v>87</v>
      </c>
      <c r="C90" s="258" t="str">
        <f t="shared" si="1"/>
        <v>¿Se instalarán artefactos sanitarios y griferías de bajo consumo hídrico? Oficinas e instituciones educativas: ¿Está prevista la instalación de temporizadores (sensores/pulsadores) en lavabos, lavamanos, lavaplatos y duchas?</v>
      </c>
      <c r="D90" s="140" t="s">
        <v>332</v>
      </c>
      <c r="E90" s="138" t="s">
        <v>333</v>
      </c>
      <c r="F90" s="139" t="s">
        <v>334</v>
      </c>
    </row>
    <row r="91" spans="1:6" ht="51">
      <c r="A91" s="267" t="s">
        <v>42</v>
      </c>
      <c r="B91" s="257">
        <v>88</v>
      </c>
      <c r="C91" s="258" t="str">
        <f t="shared" si="1"/>
        <v>¿Se aceptará dejar instrucciones sobre el uso, consideraciones y mantenimiento de la edificación al futuro usuario en el Contrato de Copropiedad?</v>
      </c>
      <c r="D91" s="140" t="s">
        <v>335</v>
      </c>
      <c r="E91" s="140" t="s">
        <v>336</v>
      </c>
      <c r="F91" s="139" t="s">
        <v>337</v>
      </c>
    </row>
    <row r="92" spans="1:6" ht="76.5">
      <c r="A92" s="267" t="s">
        <v>43</v>
      </c>
      <c r="B92" s="257">
        <v>89</v>
      </c>
      <c r="C92" s="258" t="str">
        <f t="shared" si="1"/>
        <v>¿El proyecto contará con medidor eléctrico y de agua con lectura asequible para el usuario. Oficinas: ¿Además, está prevista la visualización de los datos de consumo y producción de energía para todas las fuentes de energía?</v>
      </c>
      <c r="D92" s="140" t="s">
        <v>338</v>
      </c>
      <c r="E92" s="138" t="s">
        <v>339</v>
      </c>
      <c r="F92" s="139" t="s">
        <v>340</v>
      </c>
    </row>
    <row r="93" spans="1:6" ht="38.25">
      <c r="A93" s="267" t="s">
        <v>44</v>
      </c>
      <c r="B93" s="257">
        <v>90</v>
      </c>
      <c r="C93" s="258" t="str">
        <f t="shared" si="1"/>
        <v>¿Se medirá la concentración de CO2 con un sensor y es posible visualizarla en recintos con una alta densidad de uso?</v>
      </c>
      <c r="D93" s="140" t="s">
        <v>341</v>
      </c>
      <c r="E93" s="138" t="s">
        <v>342</v>
      </c>
      <c r="F93" s="139" t="s">
        <v>343</v>
      </c>
    </row>
    <row r="94" spans="1:6" ht="51">
      <c r="A94" s="267" t="s">
        <v>46</v>
      </c>
      <c r="B94" s="257">
        <v>91</v>
      </c>
      <c r="C94" s="258" t="str">
        <f t="shared" si="1"/>
        <v>¿El proyecto contempla una estrategia para incrementar la ventilación cruzada y la refrigeración pasiva mediante corrientes de aire controladas?</v>
      </c>
      <c r="D94" s="140" t="s">
        <v>344</v>
      </c>
      <c r="E94" s="140" t="s">
        <v>345</v>
      </c>
      <c r="F94" s="139" t="s">
        <v>346</v>
      </c>
    </row>
    <row r="95" spans="1:6" ht="51">
      <c r="A95" s="267" t="s">
        <v>47</v>
      </c>
      <c r="B95" s="257">
        <v>92</v>
      </c>
      <c r="C95" s="258" t="str">
        <f t="shared" si="1"/>
        <v>¿El proyecto contempla alguna tecnología simple para favorecer e incrementar la renovación y refrigeración por movimiento del aire?</v>
      </c>
      <c r="D95" s="140" t="s">
        <v>347</v>
      </c>
      <c r="E95" s="140" t="s">
        <v>348</v>
      </c>
      <c r="F95" s="139" t="s">
        <v>349</v>
      </c>
    </row>
    <row r="96" spans="1:6" ht="63.75">
      <c r="A96" s="267" t="s">
        <v>48</v>
      </c>
      <c r="B96" s="257">
        <v>93</v>
      </c>
      <c r="C96" s="258" t="str">
        <f t="shared" si="1"/>
        <v>¿El proyecto contempla alguna tecnología simple como, rociadores de agua, espejos de agua o vegetación en el ingreso de aire al interior de la edificación para favorecer refrigeración por humidificación del aire?</v>
      </c>
      <c r="D96" s="140" t="s">
        <v>350</v>
      </c>
      <c r="E96" s="140" t="s">
        <v>351</v>
      </c>
      <c r="F96" s="139" t="s">
        <v>352</v>
      </c>
    </row>
    <row r="97" spans="1:6" ht="38.25">
      <c r="A97" s="267" t="s">
        <v>49</v>
      </c>
      <c r="B97" s="257">
        <v>94</v>
      </c>
      <c r="C97" s="258" t="str">
        <f t="shared" si="1"/>
        <v>¿La edificación se proyecta como un edificio con estructura principal en madera u otro material local?</v>
      </c>
      <c r="D97" s="140" t="s">
        <v>353</v>
      </c>
      <c r="E97" s="140" t="s">
        <v>354</v>
      </c>
      <c r="F97" s="139" t="s">
        <v>355</v>
      </c>
    </row>
    <row r="98" spans="1:6" ht="51">
      <c r="A98" s="267" t="s">
        <v>50</v>
      </c>
      <c r="B98" s="257">
        <v>95</v>
      </c>
      <c r="C98" s="258" t="str">
        <f t="shared" si="1"/>
        <v>¿La edificación se proyecta como un edificio con materiales no estructurales mayoritariamente de madera u otro material local?</v>
      </c>
      <c r="D98" s="140" t="s">
        <v>356</v>
      </c>
      <c r="E98" s="140" t="s">
        <v>357</v>
      </c>
      <c r="F98" s="139" t="s">
        <v>358</v>
      </c>
    </row>
    <row r="99" spans="1:6" ht="51">
      <c r="A99" s="267" t="s">
        <v>51</v>
      </c>
      <c r="B99" s="257">
        <v>96</v>
      </c>
      <c r="C99" s="258" t="str">
        <f t="shared" si="1"/>
        <v>¿Pueden sustituirse fácilmente los componentes de installaciones sanitarias, ventilación y calefacción (por ejemplo, sin destruir la estructura, muros, etc.)?</v>
      </c>
      <c r="D99" s="140" t="s">
        <v>359</v>
      </c>
      <c r="E99" s="140" t="s">
        <v>360</v>
      </c>
      <c r="F99" s="139" t="s">
        <v>361</v>
      </c>
    </row>
    <row r="100" spans="1:6" ht="51">
      <c r="A100" s="267" t="s">
        <v>52</v>
      </c>
      <c r="B100" s="257">
        <v>97</v>
      </c>
      <c r="C100" s="258" t="str">
        <f t="shared" si="1"/>
        <v>¿Los sistemas de fijación a la estructura primaria del proyecto son desmontables y mecánicos (sin pegamento) para que los elementos puedan reutilizarse?</v>
      </c>
      <c r="D100" s="140" t="s">
        <v>362</v>
      </c>
      <c r="E100" s="140" t="s">
        <v>363</v>
      </c>
      <c r="F100" s="139" t="s">
        <v>364</v>
      </c>
    </row>
    <row r="101" spans="1:6" ht="38.25">
      <c r="A101" s="267" t="s">
        <v>53</v>
      </c>
      <c r="B101" s="257">
        <v>98</v>
      </c>
      <c r="C101" s="258" t="str">
        <f t="shared" si="1"/>
        <v>¿El proyecto contempla la incorporación de techo verde o espacio vegetado en la cubierta?</v>
      </c>
      <c r="D101" s="140" t="s">
        <v>365</v>
      </c>
      <c r="E101" s="140" t="s">
        <v>366</v>
      </c>
      <c r="F101" s="139" t="s">
        <v>367</v>
      </c>
    </row>
    <row r="102" spans="1:6" ht="63.75">
      <c r="A102" s="267" t="s">
        <v>54</v>
      </c>
      <c r="B102" s="257">
        <v>99</v>
      </c>
      <c r="C102" s="258" t="str">
        <f t="shared" si="1"/>
        <v>¿Los componentes expuestos a la lluvia (por ejemplo, tejados o alféizares) están fabricados sin materiales que contengan metales pesados como el plomo o el cobre?</v>
      </c>
      <c r="D102" s="140" t="s">
        <v>368</v>
      </c>
      <c r="E102" s="140" t="s">
        <v>369</v>
      </c>
      <c r="F102" s="139" t="s">
        <v>370</v>
      </c>
    </row>
    <row r="103" spans="1:6" ht="51">
      <c r="A103" s="267" t="s">
        <v>55</v>
      </c>
      <c r="B103" s="257">
        <v>100</v>
      </c>
      <c r="C103" s="258" t="str">
        <f t="shared" si="1"/>
        <v>¿Se utilizan láminas de impermeabilización sin químicos contra el crecimiento de raíces (por ejemplo, para  cubiertas, techos verdes)?</v>
      </c>
      <c r="D103" s="140" t="s">
        <v>371</v>
      </c>
      <c r="E103" s="140" t="s">
        <v>372</v>
      </c>
      <c r="F103" s="139" t="s">
        <v>373</v>
      </c>
    </row>
    <row r="104" spans="1:6" ht="25.5">
      <c r="A104" s="267" t="s">
        <v>56</v>
      </c>
      <c r="B104" s="257">
        <v>101</v>
      </c>
      <c r="C104" s="258" t="str">
        <f t="shared" si="1"/>
        <v>¿Se reduce el ruido entre las viviendas con medidas específicas?</v>
      </c>
      <c r="D104" s="140" t="s">
        <v>374</v>
      </c>
      <c r="E104" s="140" t="s">
        <v>375</v>
      </c>
      <c r="F104" s="139" t="s">
        <v>376</v>
      </c>
    </row>
    <row r="105" spans="1:6" ht="25.5">
      <c r="A105" s="267" t="s">
        <v>57</v>
      </c>
      <c r="B105" s="257">
        <v>102</v>
      </c>
      <c r="C105" s="258" t="str">
        <f t="shared" si="1"/>
        <v>¿El proyecto especifica sólo terminaciones interiores sin biocidas?</v>
      </c>
      <c r="D105" s="140" t="s">
        <v>377</v>
      </c>
      <c r="E105" s="140" t="s">
        <v>378</v>
      </c>
      <c r="F105" s="139" t="s">
        <v>379</v>
      </c>
    </row>
    <row r="106" spans="1:6" ht="25.5">
      <c r="A106" s="267" t="s">
        <v>58</v>
      </c>
      <c r="B106" s="257">
        <v>103</v>
      </c>
      <c r="C106" s="258" t="str">
        <f t="shared" si="1"/>
        <v>¿Están aislados el tanque y las tuberías de agua caliente  en todo su recorrido?</v>
      </c>
      <c r="D106" s="140" t="s">
        <v>380</v>
      </c>
      <c r="E106" s="140" t="s">
        <v>381</v>
      </c>
      <c r="F106" s="139" t="s">
        <v>382</v>
      </c>
    </row>
    <row r="107" spans="1:6" ht="51">
      <c r="A107" s="267" t="s">
        <v>59</v>
      </c>
      <c r="B107" s="257">
        <v>104</v>
      </c>
      <c r="C107" s="258" t="str">
        <f t="shared" si="1"/>
        <v>¿El proyecto cubrirá toda su techumbre con paneles solares? ¿O se cubre todo el consumo eléctrico con la autoproducción eléctrica?</v>
      </c>
      <c r="D107" s="140" t="s">
        <v>383</v>
      </c>
      <c r="E107" s="140" t="s">
        <v>384</v>
      </c>
      <c r="F107" s="139" t="s">
        <v>385</v>
      </c>
    </row>
    <row r="108" spans="1:6" ht="38.25">
      <c r="A108" s="267" t="s">
        <v>60</v>
      </c>
      <c r="B108" s="257">
        <v>105</v>
      </c>
      <c r="C108" s="258" t="str">
        <f t="shared" si="1"/>
        <v>¿Incluye el sistema de ventilación mecánica un filtro para el aire de suministro?</v>
      </c>
      <c r="D108" s="140" t="s">
        <v>386</v>
      </c>
      <c r="E108" s="140" t="s">
        <v>387</v>
      </c>
      <c r="F108" s="139" t="s">
        <v>388</v>
      </c>
    </row>
    <row r="109" spans="1:6" ht="63.75">
      <c r="A109" s="267" t="s">
        <v>61</v>
      </c>
      <c r="B109" s="257">
        <v>106</v>
      </c>
      <c r="C109" s="258" t="str">
        <f t="shared" si="1"/>
        <v>¿Los caudales del sistema de ventilación mecánica varían de manera automática en relación con criterios de uso de los recintos (p.ej. nivel de CO2, control horario)?</v>
      </c>
      <c r="D109" s="140" t="s">
        <v>389</v>
      </c>
      <c r="E109" s="140" t="s">
        <v>390</v>
      </c>
      <c r="F109" s="139" t="s">
        <v>391</v>
      </c>
    </row>
    <row r="110" spans="1:6" ht="63.75">
      <c r="A110" s="267" t="s">
        <v>62</v>
      </c>
      <c r="B110" s="257">
        <v>107</v>
      </c>
      <c r="C110" s="258" t="str">
        <f t="shared" si="1"/>
        <v>¿Se incorpora un sistema de freecooling (transferir pasivamente el calor al entorno)? Ej. mediante sondas geotérmicas en el suelo o en una masa importante de agua?</v>
      </c>
      <c r="D110" s="140" t="s">
        <v>392</v>
      </c>
      <c r="E110" s="138" t="s">
        <v>393</v>
      </c>
      <c r="F110" s="139" t="s">
        <v>394</v>
      </c>
    </row>
    <row r="111" spans="1:6" ht="51">
      <c r="A111" s="267" t="s">
        <v>63</v>
      </c>
      <c r="B111" s="257">
        <v>108</v>
      </c>
      <c r="C111" s="258" t="str">
        <f t="shared" si="1"/>
        <v>¿Incluye el sistema de ventilación un sistema de enfriamiento adiabático que refrigera el aire de suministro a través de su humidificación?</v>
      </c>
      <c r="D111" s="140" t="s">
        <v>395</v>
      </c>
      <c r="E111" s="140" t="s">
        <v>396</v>
      </c>
      <c r="F111" s="139" t="s">
        <v>397</v>
      </c>
    </row>
    <row r="112" spans="1:6" ht="38.25">
      <c r="A112" s="267" t="s">
        <v>64</v>
      </c>
      <c r="B112" s="257">
        <v>109</v>
      </c>
      <c r="C112" s="258" t="str">
        <f t="shared" si="1"/>
        <v>¿El proyecto incropora algún sistema para reutilizar agua lluvia (por ejemplo, para el riego o los baños)?</v>
      </c>
      <c r="D112" s="140" t="s">
        <v>398</v>
      </c>
      <c r="E112" s="140" t="s">
        <v>399</v>
      </c>
      <c r="F112" s="139" t="s">
        <v>400</v>
      </c>
    </row>
    <row r="113" spans="1:6" ht="51">
      <c r="A113" s="267" t="s">
        <v>65</v>
      </c>
      <c r="B113" s="257">
        <v>110</v>
      </c>
      <c r="C113" s="258" t="str">
        <f t="shared" si="1"/>
        <v>¿El proyecto cuenta con algún sistema para el tratamiento o reutilización de aguas grises (por ejemplo, para el riego o los baños)?</v>
      </c>
      <c r="D113" s="140" t="s">
        <v>401</v>
      </c>
      <c r="E113" s="140" t="s">
        <v>402</v>
      </c>
      <c r="F113" s="139" t="s">
        <v>403</v>
      </c>
    </row>
    <row r="114" spans="1:6" ht="38.25">
      <c r="A114" s="267" t="s">
        <v>67</v>
      </c>
      <c r="B114" s="257">
        <v>111</v>
      </c>
      <c r="C114" s="258" t="str">
        <f t="shared" si="1"/>
        <v>¿Está prevista la visualización de los datos de consumo y producción de energía para todas las fuentes de energía?</v>
      </c>
      <c r="D114" s="140" t="s">
        <v>404</v>
      </c>
      <c r="E114" s="140" t="s">
        <v>405</v>
      </c>
      <c r="F114" s="139" t="s">
        <v>406</v>
      </c>
    </row>
    <row r="115" spans="1:6" ht="38.25">
      <c r="A115" s="267" t="s">
        <v>68</v>
      </c>
      <c r="B115" s="257">
        <v>112</v>
      </c>
      <c r="C115" s="258" t="str">
        <f t="shared" si="1"/>
        <v>¿Se han instalado sensores de temperatura y humedad de forma que sean accesibles para el usuario?</v>
      </c>
      <c r="D115" s="140" t="s">
        <v>407</v>
      </c>
      <c r="E115" s="140" t="s">
        <v>408</v>
      </c>
      <c r="F115" s="139" t="s">
        <v>409</v>
      </c>
    </row>
    <row r="116" spans="1:6" ht="25.5">
      <c r="A116" s="277" t="s">
        <v>66</v>
      </c>
      <c r="B116" s="257">
        <v>113</v>
      </c>
      <c r="C116" s="258" t="str">
        <f t="shared" si="1"/>
        <v>¿Se instalará una pequeña planta de tratamiento de aguas residuales?</v>
      </c>
      <c r="D116" s="140" t="s">
        <v>410</v>
      </c>
      <c r="E116" s="140" t="s">
        <v>411</v>
      </c>
      <c r="F116" s="139" t="s">
        <v>412</v>
      </c>
    </row>
    <row r="117" spans="1:6" ht="38.65" thickBot="1">
      <c r="A117" s="270" t="s">
        <v>45</v>
      </c>
      <c r="B117" s="271">
        <v>114</v>
      </c>
      <c r="C117" s="272" t="str">
        <f t="shared" si="1"/>
        <v xml:space="preserve">¿Están las aulas diseñadas de forma que la mitad del tiempo de uso no se necesite iluminación artificial? </v>
      </c>
      <c r="D117" s="273" t="s">
        <v>413</v>
      </c>
      <c r="E117" s="141" t="s">
        <v>414</v>
      </c>
      <c r="F117" s="139" t="s">
        <v>415</v>
      </c>
    </row>
    <row r="118" spans="1:6">
      <c r="A118" s="201"/>
      <c r="B118" s="274">
        <v>115</v>
      </c>
      <c r="C118" s="275" t="str">
        <f t="shared" si="1"/>
        <v>No aplica en zona climatica</v>
      </c>
      <c r="D118" s="276" t="s">
        <v>416</v>
      </c>
      <c r="E118" s="276" t="s">
        <v>417</v>
      </c>
      <c r="F118" s="276" t="s">
        <v>418</v>
      </c>
    </row>
    <row r="119" spans="1:6">
      <c r="A119" s="201"/>
      <c r="B119" s="257">
        <v>116</v>
      </c>
      <c r="C119" s="258" t="str">
        <f t="shared" si="1"/>
        <v>No aplica en tipo de edificación</v>
      </c>
      <c r="D119" s="140" t="s">
        <v>419</v>
      </c>
      <c r="E119" s="140" t="s">
        <v>420</v>
      </c>
      <c r="F119" s="140" t="s">
        <v>421</v>
      </c>
    </row>
    <row r="120" spans="1:6">
      <c r="A120" s="201"/>
      <c r="B120" s="257">
        <v>117</v>
      </c>
      <c r="C120" s="258" t="str">
        <f t="shared" si="1"/>
        <v>Sí</v>
      </c>
      <c r="D120" s="140" t="s">
        <v>422</v>
      </c>
      <c r="E120" s="140" t="s">
        <v>423</v>
      </c>
      <c r="F120" s="140" t="s">
        <v>424</v>
      </c>
    </row>
    <row r="121" spans="1:6">
      <c r="A121" s="201"/>
      <c r="B121" s="257">
        <v>118</v>
      </c>
      <c r="C121" s="258" t="str">
        <f t="shared" si="1"/>
        <v>No</v>
      </c>
      <c r="D121" s="140" t="s">
        <v>425</v>
      </c>
      <c r="E121" s="140" t="s">
        <v>426</v>
      </c>
      <c r="F121" s="140" t="s">
        <v>426</v>
      </c>
    </row>
    <row r="122" spans="1:6">
      <c r="A122" s="201"/>
      <c r="B122" s="257">
        <v>119</v>
      </c>
      <c r="C122" s="258" t="str">
        <f t="shared" si="1"/>
        <v>Posiblemente factible</v>
      </c>
      <c r="D122" s="140" t="s">
        <v>427</v>
      </c>
      <c r="E122" s="140" t="s">
        <v>428</v>
      </c>
      <c r="F122" s="140" t="s">
        <v>429</v>
      </c>
    </row>
    <row r="123" spans="1:6">
      <c r="A123" s="201"/>
      <c r="B123" s="257">
        <v>120</v>
      </c>
      <c r="C123" s="258" t="str">
        <f t="shared" si="1"/>
        <v>No aplicable</v>
      </c>
      <c r="D123" s="140" t="s">
        <v>430</v>
      </c>
      <c r="E123" s="140" t="s">
        <v>270</v>
      </c>
      <c r="F123" s="140" t="s">
        <v>271</v>
      </c>
    </row>
    <row r="124" spans="1:6">
      <c r="A124" s="201"/>
      <c r="B124" s="257">
        <v>121</v>
      </c>
      <c r="C124" s="258" t="str">
        <f t="shared" si="1"/>
        <v>Falta información</v>
      </c>
      <c r="D124" s="140" t="s">
        <v>431</v>
      </c>
      <c r="E124" s="140" t="s">
        <v>432</v>
      </c>
      <c r="F124" s="140" t="s">
        <v>433</v>
      </c>
    </row>
    <row r="125" spans="1:6">
      <c r="A125" s="201"/>
      <c r="B125" s="257">
        <v>122</v>
      </c>
      <c r="C125" s="258" t="str">
        <f t="shared" si="1"/>
        <v>Evaluación</v>
      </c>
      <c r="D125" s="140" t="s">
        <v>434</v>
      </c>
      <c r="E125" s="140" t="s">
        <v>435</v>
      </c>
      <c r="F125" s="140" t="s">
        <v>436</v>
      </c>
    </row>
    <row r="126" spans="1:6" ht="25.5">
      <c r="A126" s="201"/>
      <c r="B126" s="257">
        <v>123</v>
      </c>
      <c r="C126" s="258" t="str">
        <f t="shared" si="1"/>
        <v>Aplicabilidad en el tipo de edifición / zona climática del proyecto</v>
      </c>
      <c r="D126" s="140" t="s">
        <v>437</v>
      </c>
      <c r="E126" s="140" t="s">
        <v>438</v>
      </c>
      <c r="F126" s="140" t="s">
        <v>437</v>
      </c>
    </row>
    <row r="127" spans="1:6">
      <c r="A127" s="201"/>
      <c r="B127" s="257">
        <v>124</v>
      </c>
      <c r="C127" s="258" t="str">
        <f t="shared" si="1"/>
        <v>Resultados</v>
      </c>
      <c r="D127" s="140" t="s">
        <v>439</v>
      </c>
      <c r="E127" s="140" t="s">
        <v>440</v>
      </c>
      <c r="F127" s="140" t="s">
        <v>441</v>
      </c>
    </row>
    <row r="128" spans="1:6">
      <c r="A128" s="201"/>
      <c r="B128" s="257">
        <v>125</v>
      </c>
      <c r="C128" s="258" t="str">
        <f t="shared" si="1"/>
        <v>Facitble</v>
      </c>
      <c r="D128" s="140" t="s">
        <v>442</v>
      </c>
      <c r="E128" s="140" t="s">
        <v>443</v>
      </c>
      <c r="F128" s="140" t="s">
        <v>444</v>
      </c>
    </row>
    <row r="129" spans="2:6">
      <c r="B129" s="257">
        <v>126</v>
      </c>
      <c r="C129" s="258" t="str">
        <f t="shared" si="1"/>
        <v>Posiblemente factible</v>
      </c>
      <c r="D129" s="140" t="s">
        <v>445</v>
      </c>
      <c r="E129" s="140" t="s">
        <v>428</v>
      </c>
      <c r="F129" s="140" t="s">
        <v>429</v>
      </c>
    </row>
    <row r="130" spans="2:6">
      <c r="B130" s="257">
        <v>127</v>
      </c>
      <c r="C130" s="258" t="str">
        <f t="shared" si="1"/>
        <v>No factible</v>
      </c>
      <c r="D130" s="140" t="s">
        <v>446</v>
      </c>
      <c r="E130" s="140" t="s">
        <v>447</v>
      </c>
      <c r="F130" s="140" t="s">
        <v>448</v>
      </c>
    </row>
    <row r="131" spans="2:6" ht="25.5">
      <c r="B131" s="257">
        <v>128</v>
      </c>
      <c r="C131" s="258" t="str">
        <f t="shared" si="1"/>
        <v>Color de fuente gris = no aplicable en zona climática o tipo de edificación</v>
      </c>
      <c r="D131" s="140" t="s">
        <v>449</v>
      </c>
      <c r="E131" s="140" t="s">
        <v>450</v>
      </c>
      <c r="F131" s="140" t="s">
        <v>451</v>
      </c>
    </row>
    <row r="132" spans="2:6">
      <c r="B132" s="257">
        <v>129</v>
      </c>
      <c r="C132" s="258" t="str">
        <f t="shared" si="1"/>
        <v>Aplicación</v>
      </c>
      <c r="D132" s="140" t="s">
        <v>452</v>
      </c>
      <c r="E132" s="140" t="s">
        <v>453</v>
      </c>
      <c r="F132" s="140" t="s">
        <v>454</v>
      </c>
    </row>
    <row r="133" spans="2:6">
      <c r="B133" s="257">
        <v>130</v>
      </c>
      <c r="C133" s="258" t="str">
        <f t="shared" ref="C133:C144" si="2">INDEX($D$4:$F$507,$B133,$D$1)</f>
        <v>Posiblemente factible</v>
      </c>
      <c r="D133" s="140" t="s">
        <v>445</v>
      </c>
      <c r="E133" s="140" t="s">
        <v>428</v>
      </c>
      <c r="F133" s="140" t="s">
        <v>429</v>
      </c>
    </row>
    <row r="134" spans="2:6">
      <c r="B134" s="257">
        <v>131</v>
      </c>
      <c r="C134" s="258" t="str">
        <f t="shared" si="2"/>
        <v>Evaluación general</v>
      </c>
      <c r="D134" s="140" t="s">
        <v>455</v>
      </c>
      <c r="E134" s="140" t="s">
        <v>456</v>
      </c>
      <c r="F134" s="140" t="s">
        <v>457</v>
      </c>
    </row>
    <row r="135" spans="2:6">
      <c r="B135" s="257">
        <v>132</v>
      </c>
      <c r="C135" s="258" t="str">
        <f t="shared" si="2"/>
        <v>(deben cumplirse en un 100%)</v>
      </c>
      <c r="D135" s="140" t="s">
        <v>458</v>
      </c>
      <c r="E135" s="140" t="s">
        <v>459</v>
      </c>
      <c r="F135" s="140" t="s">
        <v>460</v>
      </c>
    </row>
    <row r="136" spans="2:6">
      <c r="B136" s="257">
        <v>133</v>
      </c>
      <c r="C136" s="258" t="str">
        <f t="shared" si="2"/>
        <v>(como mínimo un tercio debe cumplirse)</v>
      </c>
      <c r="D136" s="140" t="s">
        <v>461</v>
      </c>
      <c r="E136" s="140" t="s">
        <v>462</v>
      </c>
      <c r="F136" s="140" t="s">
        <v>463</v>
      </c>
    </row>
    <row r="137" spans="2:6">
      <c r="B137" s="257">
        <v>134</v>
      </c>
      <c r="C137" s="258" t="str">
        <f t="shared" si="2"/>
        <v>Pre-Check</v>
      </c>
      <c r="D137" s="140" t="s">
        <v>464</v>
      </c>
      <c r="E137" s="140" t="s">
        <v>464</v>
      </c>
      <c r="F137" s="140" t="s">
        <v>464</v>
      </c>
    </row>
    <row r="138" spans="2:6">
      <c r="B138" s="257">
        <v>135</v>
      </c>
      <c r="C138" s="258" t="str">
        <f t="shared" si="2"/>
        <v>Rellene las celdas amarillas</v>
      </c>
      <c r="D138" s="140" t="s">
        <v>465</v>
      </c>
      <c r="E138" s="140" t="s">
        <v>466</v>
      </c>
      <c r="F138" s="140" t="s">
        <v>467</v>
      </c>
    </row>
    <row r="139" spans="2:6" ht="140.25">
      <c r="B139" s="257">
        <v>136</v>
      </c>
      <c r="C139" s="258" t="str">
        <f t="shared" si="2"/>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D139" s="140" t="s">
        <v>468</v>
      </c>
      <c r="E139" s="140" t="s">
        <v>469</v>
      </c>
      <c r="F139" s="140" t="s">
        <v>470</v>
      </c>
    </row>
    <row r="140" spans="2:6">
      <c r="B140" s="257">
        <v>137</v>
      </c>
      <c r="C140" s="258" t="str">
        <f t="shared" si="2"/>
        <v>--&gt; Ir al Pre-Check</v>
      </c>
      <c r="D140" s="278" t="s">
        <v>471</v>
      </c>
      <c r="E140" s="278" t="s">
        <v>472</v>
      </c>
      <c r="F140" s="278" t="s">
        <v>473</v>
      </c>
    </row>
    <row r="141" spans="2:6">
      <c r="B141" s="257">
        <v>138</v>
      </c>
      <c r="C141" s="258" t="str">
        <f t="shared" si="2"/>
        <v>Reglamento aplicable</v>
      </c>
      <c r="D141" s="140" t="s">
        <v>474</v>
      </c>
      <c r="E141" s="140" t="s">
        <v>475</v>
      </c>
      <c r="F141" s="140" t="s">
        <v>476</v>
      </c>
    </row>
    <row r="142" spans="2:6">
      <c r="B142" s="257">
        <v>139</v>
      </c>
      <c r="C142" s="258" t="str">
        <f t="shared" si="2"/>
        <v>Minergie LATAM</v>
      </c>
      <c r="D142" s="140" t="s">
        <v>477</v>
      </c>
      <c r="E142" s="140" t="s">
        <v>477</v>
      </c>
      <c r="F142" s="140" t="s">
        <v>477</v>
      </c>
    </row>
    <row r="143" spans="2:6">
      <c r="B143" s="257">
        <v>140</v>
      </c>
      <c r="C143" s="258" t="str">
        <f t="shared" si="2"/>
        <v>Minergie Chile</v>
      </c>
      <c r="D143" s="140" t="s">
        <v>478</v>
      </c>
      <c r="E143" s="140" t="s">
        <v>478</v>
      </c>
      <c r="F143" s="140" t="s">
        <v>478</v>
      </c>
    </row>
    <row r="144" spans="2:6">
      <c r="B144" s="257">
        <v>141</v>
      </c>
      <c r="C144" s="258" t="str">
        <f t="shared" si="2"/>
        <v>Minergie México</v>
      </c>
      <c r="D144" s="140" t="s">
        <v>479</v>
      </c>
      <c r="E144" s="140" t="s">
        <v>480</v>
      </c>
      <c r="F144" s="140" t="s">
        <v>481</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SKCW24DMUQ4M-227545371-589367</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https://mst239701.sharepoint.com/sites/Files/_layouts/15/DocIdRedir.aspx?ID=SKCW24DMUQ4M-227545371-589367</Url>
      <Description>SKCW24DMUQ4M-227545371-589367</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42836-D0BA-4FEC-BC61-C67D11E66C50}"/>
</file>

<file path=customXml/itemProps2.xml><?xml version="1.0" encoding="utf-8"?>
<ds:datastoreItem xmlns:ds="http://schemas.openxmlformats.org/officeDocument/2006/customXml" ds:itemID="{BCD1D3D3-FA27-4124-A15A-8E479A38C81B}"/>
</file>

<file path=customXml/itemProps3.xml><?xml version="1.0" encoding="utf-8"?>
<ds:datastoreItem xmlns:ds="http://schemas.openxmlformats.org/officeDocument/2006/customXml" ds:itemID="{4E15451F-3D29-4912-9372-ED85BB0FFA07}"/>
</file>

<file path=customXml/itemProps4.xml><?xml version="1.0" encoding="utf-8"?>
<ds:datastoreItem xmlns:ds="http://schemas.openxmlformats.org/officeDocument/2006/customXml" ds:itemID="{78284998-64AF-478B-91E5-47F0527EE9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
  <cp:revision/>
  <dcterms:created xsi:type="dcterms:W3CDTF">2023-08-25T06:24:22Z</dcterms:created>
  <dcterms:modified xsi:type="dcterms:W3CDTF">2024-08-19T17:24:58Z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79d3fa10-e547-4323-a93e-7a37ade978b1</vt:lpwstr>
  </property>
  <property fmtid="{D5CDD505-2E9C-101B-9397-08002B2CF9AE}" pid="4" name="MediaServiceImageTags">
    <vt:lpwstr/>
  </property>
</Properties>
</file>